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комунікаційні кампанії\Семінар атестація березень 2019\НА САЙТ\1аВИКЛАДАЧ_МШ_ГРУПОВІ_ФАХ+ВАРІТИВНі\Шаблон та відеоінструкція\"/>
    </mc:Choice>
  </mc:AlternateContent>
  <bookViews>
    <workbookView xWindow="-120" yWindow="-120" windowWidth="20730" windowHeight="11160" tabRatio="518"/>
  </bookViews>
  <sheets>
    <sheet name="Опитувальник" sheetId="15" r:id="rId1"/>
    <sheet name="Зведена таблиця" sheetId="1" r:id="rId2"/>
    <sheet name="Лист самоаналізу" sheetId="16" r:id="rId3"/>
  </sheets>
  <definedNames>
    <definedName name="_xlnm._FilterDatabase" localSheetId="1" hidden="1">'Зведена таблиця'!$A$2:$M$41</definedName>
    <definedName name="_xlnm.Print_Area" localSheetId="1">'Зведена таблиця'!$A$1:$M$99</definedName>
    <definedName name="_xlnm.Print_Area" localSheetId="2">'Лист самоаналізу'!$A$1:$D$51</definedName>
    <definedName name="_xlnm.Print_Area" localSheetId="0">Опитувальник!$A$1:$G$216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6" l="1"/>
  <c r="A8" i="16"/>
  <c r="A5" i="16"/>
  <c r="A3" i="16"/>
  <c r="F174" i="15" l="1"/>
  <c r="F175" i="15"/>
  <c r="F176" i="15"/>
  <c r="F177" i="15"/>
  <c r="F173" i="15"/>
  <c r="G173" i="15" s="1"/>
  <c r="G111" i="15" l="1"/>
  <c r="G85" i="1" l="1"/>
  <c r="G212" i="15"/>
  <c r="F178" i="15" l="1"/>
  <c r="E178" i="15"/>
  <c r="D178" i="15"/>
  <c r="B178" i="15"/>
  <c r="G177" i="15"/>
  <c r="G176" i="15"/>
  <c r="G175" i="15"/>
  <c r="G174" i="15"/>
  <c r="G178" i="15" l="1"/>
  <c r="G179" i="15" s="1"/>
  <c r="G84" i="15"/>
  <c r="E61" i="1" l="1"/>
  <c r="F61" i="1"/>
  <c r="F85" i="15"/>
  <c r="L93" i="1" l="1"/>
  <c r="K93" i="1"/>
  <c r="J93" i="1"/>
  <c r="I93" i="1"/>
  <c r="H93" i="1"/>
  <c r="G93" i="1"/>
  <c r="L91" i="1"/>
  <c r="K91" i="1"/>
  <c r="J91" i="1"/>
  <c r="I91" i="1"/>
  <c r="H91" i="1"/>
  <c r="G91" i="1"/>
  <c r="L89" i="1"/>
  <c r="K89" i="1"/>
  <c r="J89" i="1"/>
  <c r="I89" i="1"/>
  <c r="H89" i="1"/>
  <c r="G89" i="1"/>
  <c r="L87" i="1"/>
  <c r="K87" i="1"/>
  <c r="J87" i="1"/>
  <c r="I87" i="1"/>
  <c r="H87" i="1"/>
  <c r="G87" i="1"/>
  <c r="L85" i="1"/>
  <c r="K85" i="1"/>
  <c r="J85" i="1"/>
  <c r="I85" i="1"/>
  <c r="H85" i="1"/>
  <c r="G77" i="15" l="1"/>
  <c r="G78" i="15"/>
  <c r="G79" i="15"/>
  <c r="G76" i="15"/>
  <c r="E5" i="1" l="1"/>
  <c r="F5" i="1" s="1"/>
  <c r="E28" i="1" l="1"/>
  <c r="G197" i="15" l="1"/>
  <c r="G210" i="15" l="1"/>
  <c r="E79" i="1" l="1"/>
  <c r="C42" i="16" s="1"/>
  <c r="D82" i="1"/>
  <c r="D80" i="1"/>
  <c r="D79" i="1"/>
  <c r="C23" i="16"/>
  <c r="E76" i="1" l="1"/>
  <c r="C40" i="16" s="1"/>
  <c r="G98" i="15"/>
  <c r="G97" i="15"/>
  <c r="G96" i="15"/>
  <c r="G95" i="15"/>
  <c r="G94" i="15"/>
  <c r="G92" i="15"/>
  <c r="G91" i="15"/>
  <c r="G93" i="15"/>
  <c r="G205" i="15"/>
  <c r="F76" i="1" s="1"/>
  <c r="D40" i="16" s="1"/>
  <c r="G196" i="15"/>
  <c r="G198" i="15"/>
  <c r="G199" i="15"/>
  <c r="G195" i="15"/>
  <c r="E69" i="1"/>
  <c r="E68" i="1"/>
  <c r="F166" i="15"/>
  <c r="G116" i="15"/>
  <c r="E52" i="1"/>
  <c r="C31" i="16" s="1"/>
  <c r="E51" i="1"/>
  <c r="C30" i="16" s="1"/>
  <c r="E54" i="1"/>
  <c r="C33" i="16" s="1"/>
  <c r="G129" i="15"/>
  <c r="F54" i="1" s="1"/>
  <c r="D33" i="16" s="1"/>
  <c r="F130" i="15"/>
  <c r="E53" i="1" s="1"/>
  <c r="C32" i="16" s="1"/>
  <c r="F125" i="15"/>
  <c r="E47" i="1"/>
  <c r="C29" i="16" s="1"/>
  <c r="G80" i="15"/>
  <c r="G81" i="15"/>
  <c r="G82" i="15"/>
  <c r="G85" i="15" s="1"/>
  <c r="G86" i="15" s="1"/>
  <c r="G83" i="15"/>
  <c r="C38" i="16" l="1"/>
  <c r="G200" i="15"/>
  <c r="F165" i="15"/>
  <c r="F164" i="15"/>
  <c r="F163" i="15"/>
  <c r="F162" i="15"/>
  <c r="F160" i="15"/>
  <c r="F159" i="15"/>
  <c r="F158" i="15"/>
  <c r="F157" i="15"/>
  <c r="F156" i="15"/>
  <c r="F154" i="15"/>
  <c r="F153" i="15"/>
  <c r="F152" i="15"/>
  <c r="F151" i="15"/>
  <c r="F150" i="15"/>
  <c r="F148" i="15"/>
  <c r="F147" i="15"/>
  <c r="F146" i="15"/>
  <c r="F145" i="15"/>
  <c r="F144" i="15"/>
  <c r="F139" i="15"/>
  <c r="F140" i="15"/>
  <c r="F141" i="15"/>
  <c r="F142" i="15"/>
  <c r="F138" i="15"/>
  <c r="E110" i="15"/>
  <c r="F110" i="15" s="1"/>
  <c r="G110" i="15" s="1"/>
  <c r="E109" i="15"/>
  <c r="F109" i="15" s="1"/>
  <c r="G109" i="15" s="1"/>
  <c r="E108" i="15"/>
  <c r="F108" i="15" s="1"/>
  <c r="G108" i="15" s="1"/>
  <c r="E107" i="15"/>
  <c r="F107" i="15" s="1"/>
  <c r="G107" i="15" s="1"/>
  <c r="E106" i="15"/>
  <c r="F106" i="15" s="1"/>
  <c r="G106" i="15" s="1"/>
  <c r="G201" i="15" l="1"/>
  <c r="F75" i="1" s="1"/>
  <c r="E75" i="1"/>
  <c r="F39" i="1" l="1"/>
  <c r="D26" i="16" s="1"/>
  <c r="E39" i="1"/>
  <c r="C26" i="16" s="1"/>
  <c r="G58" i="15"/>
  <c r="G123" i="15"/>
  <c r="F47" i="1"/>
  <c r="D29" i="16" s="1"/>
  <c r="G99" i="15"/>
  <c r="G100" i="15" s="1"/>
  <c r="G101" i="15" s="1"/>
  <c r="F51" i="1" l="1"/>
  <c r="D30" i="16" s="1"/>
  <c r="G47" i="15"/>
  <c r="G48" i="15"/>
  <c r="G49" i="15"/>
  <c r="G50" i="15"/>
  <c r="G51" i="15"/>
  <c r="G52" i="15"/>
  <c r="G53" i="15"/>
  <c r="G54" i="15"/>
  <c r="G55" i="15"/>
  <c r="G56" i="15"/>
  <c r="G57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46" i="15"/>
  <c r="D16" i="16"/>
  <c r="G71" i="15" l="1"/>
  <c r="F28" i="1" s="1"/>
  <c r="D23" i="16" s="1"/>
  <c r="F34" i="15"/>
  <c r="F35" i="15"/>
  <c r="F36" i="15"/>
  <c r="F37" i="15"/>
  <c r="F33" i="15"/>
  <c r="F25" i="15"/>
  <c r="F26" i="15"/>
  <c r="F27" i="15"/>
  <c r="F28" i="15"/>
  <c r="F24" i="15"/>
  <c r="E29" i="15" l="1"/>
  <c r="F38" i="15"/>
  <c r="E38" i="15"/>
  <c r="D38" i="15"/>
  <c r="C38" i="15"/>
  <c r="D39" i="15" s="1"/>
  <c r="F29" i="15"/>
  <c r="D29" i="15"/>
  <c r="C29" i="15"/>
  <c r="D30" i="15" s="1"/>
  <c r="G211" i="15" l="1"/>
  <c r="G213" i="15"/>
  <c r="D200" i="15"/>
  <c r="C200" i="15"/>
  <c r="E71" i="1" s="1"/>
  <c r="E200" i="15"/>
  <c r="F200" i="15"/>
  <c r="B200" i="15"/>
  <c r="D186" i="15"/>
  <c r="F185" i="15"/>
  <c r="F184" i="15"/>
  <c r="F186" i="15" s="1"/>
  <c r="D167" i="15"/>
  <c r="C167" i="15"/>
  <c r="F167" i="15" s="1"/>
  <c r="G128" i="15"/>
  <c r="F53" i="1" s="1"/>
  <c r="D32" i="16" s="1"/>
  <c r="G124" i="15"/>
  <c r="G125" i="15" s="1"/>
  <c r="C201" i="15" l="1"/>
  <c r="F71" i="1" s="1"/>
  <c r="G214" i="15"/>
  <c r="E56" i="1"/>
  <c r="C35" i="16" s="1"/>
  <c r="E201" i="15"/>
  <c r="F73" i="1" s="1"/>
  <c r="E73" i="1"/>
  <c r="D201" i="15"/>
  <c r="F72" i="1" s="1"/>
  <c r="E72" i="1"/>
  <c r="F201" i="15"/>
  <c r="F74" i="1" s="1"/>
  <c r="E74" i="1"/>
  <c r="F52" i="1"/>
  <c r="D31" i="16" s="1"/>
  <c r="G130" i="15"/>
  <c r="G131" i="15" s="1"/>
  <c r="F100" i="15"/>
  <c r="E35" i="1"/>
  <c r="C24" i="16" s="1"/>
  <c r="E70" i="1" l="1"/>
  <c r="F46" i="1"/>
  <c r="G202" i="15"/>
  <c r="G206" i="15" s="1"/>
  <c r="F70" i="1" s="1"/>
  <c r="E37" i="1"/>
  <c r="C25" i="16" s="1"/>
  <c r="F37" i="1"/>
  <c r="D25" i="16" s="1"/>
  <c r="E16" i="1"/>
  <c r="E13" i="1"/>
  <c r="E10" i="1"/>
  <c r="C39" i="16" l="1"/>
  <c r="D39" i="16"/>
  <c r="F10" i="1"/>
  <c r="D18" i="16" s="1"/>
  <c r="C18" i="16"/>
  <c r="F13" i="1"/>
  <c r="D19" i="16" s="1"/>
  <c r="C19" i="16"/>
  <c r="F16" i="1"/>
  <c r="D20" i="16" s="1"/>
  <c r="C20" i="16"/>
  <c r="C16" i="16" l="1"/>
  <c r="F35" i="1"/>
  <c r="D24" i="16" s="1"/>
  <c r="D40" i="15" l="1"/>
  <c r="E20" i="1" l="1"/>
  <c r="C22" i="16" s="1"/>
  <c r="F168" i="15"/>
  <c r="G40" i="15"/>
  <c r="F20" i="1" s="1"/>
  <c r="D22" i="16" s="1"/>
  <c r="F42" i="1" l="1"/>
  <c r="F56" i="1"/>
  <c r="G168" i="15"/>
  <c r="D27" i="16" l="1"/>
  <c r="D35" i="16"/>
  <c r="C36" i="16"/>
  <c r="D36" i="16" l="1"/>
  <c r="G187" i="15"/>
  <c r="G188" i="15" s="1"/>
  <c r="F68" i="1" l="1"/>
  <c r="D38" i="16" s="1"/>
  <c r="F55" i="1"/>
  <c r="F77" i="1" s="1"/>
  <c r="D34" i="16" l="1"/>
  <c r="E78" i="1"/>
  <c r="F79" i="1" s="1"/>
  <c r="D41" i="16"/>
  <c r="D42" i="16" l="1"/>
  <c r="F85" i="1"/>
  <c r="D43" i="16" s="1"/>
</calcChain>
</file>

<file path=xl/sharedStrings.xml><?xml version="1.0" encoding="utf-8"?>
<sst xmlns="http://schemas.openxmlformats.org/spreadsheetml/2006/main" count="541" uniqueCount="310">
  <si>
    <t>№ з/п</t>
  </si>
  <si>
    <t>Назва критерію</t>
  </si>
  <si>
    <t>Розрахунок балів</t>
  </si>
  <si>
    <t>Т. р. 10</t>
  </si>
  <si>
    <t>Т. р. 11</t>
  </si>
  <si>
    <t>ІІ кат.</t>
  </si>
  <si>
    <t>І кат.</t>
  </si>
  <si>
    <t>В. кат.</t>
  </si>
  <si>
    <t>+</t>
  </si>
  <si>
    <t>освіта</t>
  </si>
  <si>
    <t>Вид документа підтвердження</t>
  </si>
  <si>
    <t>2.1.</t>
  </si>
  <si>
    <t>2.2.</t>
  </si>
  <si>
    <t>Дотримання:</t>
  </si>
  <si>
    <t>правил внутрішнього трудового розпорядку</t>
  </si>
  <si>
    <t>2.1.1.</t>
  </si>
  <si>
    <t>2.1.2.</t>
  </si>
  <si>
    <t>вимог ст. 7 ЗУ "Про освіту"</t>
  </si>
  <si>
    <t>Довідка адміністрації школи (за підписом директора або заступника) з висновком за результатами моніторингу</t>
  </si>
  <si>
    <t>2.3.</t>
  </si>
  <si>
    <t>Участь у:</t>
  </si>
  <si>
    <t>засіданнях педагогічної ради, відділу, відділення, предметно-циклової комісії</t>
  </si>
  <si>
    <t>2.3.1.</t>
  </si>
  <si>
    <t>Документ про освіту</t>
  </si>
  <si>
    <t>мінімальний показник</t>
  </si>
  <si>
    <t>максимальний показник</t>
  </si>
  <si>
    <t>підвищення кваліфікації з навчальних дисциплін, які викладає</t>
  </si>
  <si>
    <t>відсутність або наявність конфліктів</t>
  </si>
  <si>
    <t>Свідоцтва, довідки, сертифікати про підвищення кваліфікації або участь у тренінгових програмах, програми майстер-класів, фотофіксація проходження майстер-класів в рамках фестивалів/конкурсів</t>
  </si>
  <si>
    <t>оцінка ОП за кожною дисципліною здобувачами, батьками</t>
  </si>
  <si>
    <t>позитивна</t>
  </si>
  <si>
    <t>нейтральна</t>
  </si>
  <si>
    <t>негативна</t>
  </si>
  <si>
    <t>Довідка адміністрації школи (за підписом директора або заступника) з висновком за результатами моніторингу - анкетування/опитування учнів та батьків або законних представників</t>
  </si>
  <si>
    <t>реалізація змісту, форм, методі в і засобів навчання</t>
  </si>
  <si>
    <t>спец-т</t>
  </si>
  <si>
    <t>показники заміщення</t>
  </si>
  <si>
    <t>додатковий показник</t>
  </si>
  <si>
    <t>забезпечення (організація) відвідування здобувачами освіти культурно-мистецьких заходів (концертів, вистав, виставок тощо), пов'язаних зі змістом мистецької освіти, передбаченим навчальною програмою як умежах уроків (занять), так і в позаурочний час</t>
  </si>
  <si>
    <t xml:space="preserve">самостійне рецензування1  навчальної програми/підручника/посібника, створеного педпрацівником(ами) закладів КМО відповідного рівня </t>
  </si>
  <si>
    <t>кількість здобувачів освіти, які:</t>
  </si>
  <si>
    <t>Іменні листи-запрошення на майтер-клси, оголошення/афіші з прізвищем викладача як особи, що проводить майстер-клас</t>
  </si>
  <si>
    <t>копія сторінки виданої програми/підручника/посібника(утому числі й електронного, оформленого належним чином), де зазначено прізвище викладача як рецензента</t>
  </si>
  <si>
    <t>вступили до закладів профільної, фахової передвищої або вищої освіти за спеціальностями, які вимагають демонстрування під час вступу компетентностей у сфері відповідного виду мистецтва</t>
  </si>
  <si>
    <t>не застосовується до 2023 року</t>
  </si>
  <si>
    <t>продовжили навчання в закладі за освітніми програмами наступного підрівня ПМО (не застосовується до 2023 року)</t>
  </si>
  <si>
    <t>максимально за 2 показника</t>
  </si>
  <si>
    <t>довідка навчальної частини (заступника директора з навчальної роботи) за результатами моніторингу досягнення здобувачами результатів навчання</t>
  </si>
  <si>
    <t>довідка навчальної частини (заступника директора з навчальної роботи) за результатами моніторингу руху контингенту здобувачів</t>
  </si>
  <si>
    <t>довідка навчальної частини (заступника директора з навчальної роботи) за результатами моніторингу встуну на наступні підрівні ПМО за відповідним, або пов'язаним фахом</t>
  </si>
  <si>
    <t>довідка від ССМШ, коледжу, ЗВО, що засвідчує вступ випускника на навчання або витяг з ЄДЕБО</t>
  </si>
  <si>
    <t>1 випускник, зарахований на навчання</t>
  </si>
  <si>
    <t>кількість публічних виступів кожного здобувача освіти (сольних або в складі колективу)  або демонстрацій його творів на культурно-мистецьких заходах, не враховуючи контрольні заходи</t>
  </si>
  <si>
    <t>Сольне (індивідуальне) виконавство або виставкова діяльність педпрацівника</t>
  </si>
  <si>
    <t>перемога викладача на професійних конкурсах всеукраїнського та міжнародного рівнів</t>
  </si>
  <si>
    <t>інша професійна мистецька д-ть, спрямована на розвиток педагогічної майстерності</t>
  </si>
  <si>
    <t>1 виступ</t>
  </si>
  <si>
    <t>1 перемога</t>
  </si>
  <si>
    <t>1 підтверджений факт</t>
  </si>
  <si>
    <t>Афіша, фото/відеофіксція</t>
  </si>
  <si>
    <t>диплом лауреата конкурсу</t>
  </si>
  <si>
    <t>диски із записами виконавства, портфоліо, нотні видання авторські або аранжування, записи постановок, буклети, каталоги виставок тощо</t>
  </si>
  <si>
    <t>1 здобувач виступив 1 раз у районі</t>
  </si>
  <si>
    <t>1 здобувач виступив 1 раз в області</t>
  </si>
  <si>
    <t>Афіша, подяка, фото/відеофіксація, програма заходу, грамота, що підтверджує факт виступу, для колективів - списки учасників виступу (фестивалі, дитячі, юнацькі конкурси, конкурси-фесітивалі, виставки, дні міста, концерти школи, класу, покази тощо</t>
  </si>
  <si>
    <t>+ 1</t>
  </si>
  <si>
    <t>1 здобувач не виступив жодного разу за міжатетаційний період</t>
  </si>
  <si>
    <t>Мінімальна сума балів для отриманна відповідної категорії (тарифного розряду)</t>
  </si>
  <si>
    <t>Дипломи, сертифікати учнівських (студентськх) конкурсів. Враховують всеукраїнські та міжнародні конкурси, що проводяться за вимогами Примірного положення</t>
  </si>
  <si>
    <t>1 переможець Всеукраїнського або міжнародного конкурсу учнівського/студентського</t>
  </si>
  <si>
    <t>+ 2</t>
  </si>
  <si>
    <t>+ 3</t>
  </si>
  <si>
    <t>1 здобувач виступив 1 раз на всеукраїнському заході або за кордоном</t>
  </si>
  <si>
    <t>100% здобувач виступив 1 раз у закладі або населеному пункті щорічно за міжатестаційний період</t>
  </si>
  <si>
    <t>Відповідність кваліфікаційній категорії</t>
  </si>
  <si>
    <t>Максимальний показник</t>
  </si>
  <si>
    <t>2.2.1.</t>
  </si>
  <si>
    <t>2.2.2.</t>
  </si>
  <si>
    <t>2.2.3.</t>
  </si>
  <si>
    <t>2.1.3.</t>
  </si>
  <si>
    <t>2.2.4.</t>
  </si>
  <si>
    <t>1.1.</t>
  </si>
  <si>
    <t>1.2.</t>
  </si>
  <si>
    <t>1.2.1.</t>
  </si>
  <si>
    <t>1.2.2.</t>
  </si>
  <si>
    <t>1.3.</t>
  </si>
  <si>
    <t>1.4.</t>
  </si>
  <si>
    <t>1.4.1.</t>
  </si>
  <si>
    <t>1.4.2.</t>
  </si>
  <si>
    <t>1.5.</t>
  </si>
  <si>
    <t>1.6.</t>
  </si>
  <si>
    <t>1.7.</t>
  </si>
  <si>
    <t>довідка від завідувача відділу (відділення, циклової комісії) про наявність робочої програми з навчальної дисципліни</t>
  </si>
  <si>
    <t>довідка від завідувача відділу (відділення, циклової комісії) про наявність робочої програми з навчальної дисципліни, висновок шкільного методичного об'єднання з фаху, копія протоколу засідання методичного об'єднання</t>
  </si>
  <si>
    <t>довідка від завідувача відділу (відділення, циклової комісії) про наявність робочої програми з навчальної дисципліни, висновок шкільного методичного об'єднання з фаху, копія протоколу засідання методичного об'єднання: описання методів, які застосовуються</t>
  </si>
  <si>
    <t>довідка від завідувача відділу (відділення, циклової комісії) про наявність робочої програми з навчальної дисципліни, висновок  методичного об'єднання районного (міського) або обласного рівня з фаху, копія протоколу засідання методичного об'єднання, задокументовані результати обговорення на методичних об'єднаннях (протоколи засідань), фото(відео)фіксація проведеного відкритого заняття або майстер-класу з цієї проблеми з відгуками інших викладачів закладу освіти відповідного рівня з відповідного фаху</t>
  </si>
  <si>
    <t>1 випускник, зарахований на навчання за фахом дисципліни</t>
  </si>
  <si>
    <t>1. Відповідність посаді</t>
  </si>
  <si>
    <t>2. Відповідність кваліфікаційній категорії</t>
  </si>
  <si>
    <t>Навчальні роки м/а періоду</t>
  </si>
  <si>
    <t>Кількість проведенних засідань</t>
  </si>
  <si>
    <t xml:space="preserve">Кількість засідань, які відвідав педагогічний працівник </t>
  </si>
  <si>
    <t>Кількість засідань, які не відвідав пед.працівник з поважних причин</t>
  </si>
  <si>
    <t>Кількість засідань, які не відвідав працівник без поважних причин</t>
  </si>
  <si>
    <t>Частка відвідування у відсотках:</t>
  </si>
  <si>
    <t>ВСЬОГО:</t>
  </si>
  <si>
    <t>20_/20_</t>
  </si>
  <si>
    <t>Показник</t>
  </si>
  <si>
    <t>кількість балів за досягнутий показник</t>
  </si>
  <si>
    <t>Показник, якого досяг викладач</t>
  </si>
  <si>
    <t>Отримана сума балів за міжатестаційний період</t>
  </si>
  <si>
    <t>Частка 90% і більше</t>
  </si>
  <si>
    <t>Частка  від 60 до 89%</t>
  </si>
  <si>
    <t>Частка від 40 до 59%</t>
  </si>
  <si>
    <t>Частка від 10 до 39%</t>
  </si>
  <si>
    <t xml:space="preserve">Частка від 1% до 9% </t>
  </si>
  <si>
    <t>Частка 0</t>
  </si>
  <si>
    <t>Участь викладача у засіданнях відділу/відділення/циклової комісії</t>
  </si>
  <si>
    <t xml:space="preserve">Участь викладача у засіданнях педагогічної/методичної ради закладу/установи </t>
  </si>
  <si>
    <t>Характер конфлікту та його наслідки</t>
  </si>
  <si>
    <t>Відсутність чи наявність конфліктів у колективі (групі, класі), пов'язаних з професійною діяльністю</t>
  </si>
  <si>
    <t>Конфлікти, припинені і вирішені в межах закладу (установи)</t>
  </si>
  <si>
    <t>Подібні конфлікти, що повторилися</t>
  </si>
  <si>
    <t>Конфлікти, припинені і вирішені в межах заладу (установи) внаслідок втручання адміністрації закладу (установи), а учня/студента переведено до іншого викладача</t>
  </si>
  <si>
    <t>Подібні конфлікти повторилися, або учень/студент покинув навчання в закладі внаслідок конфлікту</t>
  </si>
  <si>
    <t xml:space="preserve">Конфлікти, які набули розголосу та припинені внаслідок втручання органу управління або місцевого самоврядування (за підпорядкованістю) і сторони не мають претензій один до одного </t>
  </si>
  <si>
    <t>Конфлікти, які набули розголосу та припинені внаслідок втручання органу управління або місцевого самоврядування, а учня/студента переведено до іншого викладача</t>
  </si>
  <si>
    <t>Подібні конфлікти, що повторилися, або учень/студент покинув навчання внаслідок цього конфлікту</t>
  </si>
  <si>
    <t xml:space="preserve">Конфлікти, пов'язані з булінгом, психічним або фізичним насильством з боку педагогічного працівника стосовно учнів (їх батьків) або колег </t>
  </si>
  <si>
    <t>Результати опитування учнів/стеднтів та/або їх законних опікунів</t>
  </si>
  <si>
    <t>Навчальний рік міжатестаційного періоду</t>
  </si>
  <si>
    <t>Кількість задоволених навчанням (осіб)</t>
  </si>
  <si>
    <t>% задоволених від загальної кількіості (підраховується автоматично)</t>
  </si>
  <si>
    <t xml:space="preserve">Оцінка за результатом </t>
  </si>
  <si>
    <t>немає вищої/довищої освіти</t>
  </si>
  <si>
    <t>Оберіть із списку рівень Вашої освіти</t>
  </si>
  <si>
    <t>дотримання:</t>
  </si>
  <si>
    <t>Так</t>
  </si>
  <si>
    <t>Ні</t>
  </si>
  <si>
    <t>вимог статті 7 Закону України "Про освіту" щодо мови освітнього процесу</t>
  </si>
  <si>
    <t>участь у:</t>
  </si>
  <si>
    <t>засіданнях педагогічної ради закладу, відділу (відділення, предметно-циклової комісії)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</si>
  <si>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Показники в критеріях 1.2.1., 1.2.2., 1.3. вносяться на основі отриманої від адміністрації довідки</t>
    </r>
  </si>
  <si>
    <r>
      <rPr>
        <b/>
        <i/>
        <sz val="12"/>
        <color theme="1"/>
        <rFont val="Times New Roman"/>
        <family val="1"/>
        <charset val="204"/>
      </rPr>
      <t>NB! Довища освіта:</t>
    </r>
    <r>
      <rPr>
        <i/>
        <sz val="12"/>
        <color theme="1"/>
        <rFont val="Times New Roman"/>
        <family val="1"/>
        <charset val="204"/>
      </rPr>
      <t xml:space="preserve"> освіта освітньо-кваліфікаційного рівня молодшого спеціаліста чи ступеня бакалавра
</t>
    </r>
    <r>
      <rPr>
        <b/>
        <i/>
        <sz val="12"/>
        <color theme="1"/>
        <rFont val="Times New Roman"/>
        <family val="1"/>
        <charset val="204"/>
      </rPr>
      <t>Вища освіта:</t>
    </r>
    <r>
      <rPr>
        <i/>
        <sz val="12"/>
        <color theme="1"/>
        <rFont val="Times New Roman"/>
        <family val="1"/>
        <charset val="204"/>
      </rPr>
      <t xml:space="preserve"> освіта освітньо-кваліфікаційного рівня спеціаліста або магістра</t>
    </r>
  </si>
  <si>
    <t xml:space="preserve">Частка відвідування у відсотках (всього) 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</si>
  <si>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Заповніть таблички нижче, яка допоможе автоматично розрахувати отримані Вами бали відповідно до частки відвідуваних засідань</t>
    </r>
  </si>
  <si>
    <r>
      <rPr>
        <b/>
        <i/>
        <sz val="12"/>
        <color theme="1"/>
        <rFont val="Times New Roman"/>
        <family val="1"/>
        <charset val="204"/>
      </rPr>
      <t xml:space="preserve">NB! </t>
    </r>
    <r>
      <rPr>
        <i/>
        <sz val="12"/>
        <color theme="1"/>
        <rFont val="Times New Roman"/>
        <family val="1"/>
        <charset val="204"/>
      </rPr>
      <t>Заповніть табличку нижче, яка допоможе автоматично розрахувати отримані Вами бали за цим критерієм</t>
    </r>
  </si>
  <si>
    <t>Назва методичного заходу</t>
  </si>
  <si>
    <t>Навчальний рік</t>
  </si>
  <si>
    <t>Дата проведення</t>
  </si>
  <si>
    <t>Рівень заходу</t>
  </si>
  <si>
    <t>шкільний рівень</t>
  </si>
  <si>
    <t>районний (міський) рівень</t>
  </si>
  <si>
    <t>обласний рівень</t>
  </si>
  <si>
    <t>всеукраїнський рівень</t>
  </si>
  <si>
    <t>Кількість балів</t>
  </si>
  <si>
    <t>Перелік методичних заходів, у яких узяв участь викладач</t>
  </si>
  <si>
    <r>
      <t xml:space="preserve">Функція </t>
    </r>
    <r>
      <rPr>
        <b/>
        <sz val="10"/>
        <color theme="1"/>
        <rFont val="Times New Roman"/>
        <family val="1"/>
        <charset val="204"/>
      </rPr>
      <t>(слухач/доповідач)</t>
    </r>
  </si>
  <si>
    <t>Кількість конфліктів (в разі наявності)</t>
  </si>
  <si>
    <t>Підвищення кваліфікації</t>
  </si>
  <si>
    <t>Кількість заходів, у яких педагог взяв участь</t>
  </si>
  <si>
    <t>Сума балів</t>
  </si>
  <si>
    <t>Вид заходу</t>
  </si>
  <si>
    <t>Курси підвищення кваліфікації з навчальної/навчальних дисципліни/дисциплін, яка/які викладає педагогічний працівник (для методистів – за напрямком методичної роботи) обсягом 60 і більше академічних годин у закладах, які мають відповідну ліцензію.</t>
  </si>
  <si>
    <t>Курси підвищення кваліфікації з української мови, педагогіки, психології (вікової), інших напрямів педагогічної діяльності, пов’язаних з роботою педагогічного працівника обсягом 60 академічних годин, або в іншому обсязі, у закладах, які мають відповідну ліцензію</t>
  </si>
  <si>
    <t>Cемінари, інші навчально-методичні заходи різного рівня, які проводяться як заходи з підвищення кваліфікації, у яких взяв участь педагогічний працівник як слухач</t>
  </si>
  <si>
    <t>Майстер-класи, які проводять науково-педагогічні працівники закладів вищої спеціалізованої освіти та/або іноземні фахівці з відповідних дисциплін, у тому числі й ті, які проводяться в рамках науково-практичних конференцій, міжнародних та всеукраїнських конкурсів, на запрошення мистецьких шкіл або культурно-мистецьких коледжів</t>
  </si>
  <si>
    <t>Тренінги з інформаційно-комп’ютерних технологій, психології, управління часом тощо; комп’ютерні курси; інші навчальні заходи, у тому числі й з мистецьких напрямків, які проводяться закладами, установами, громадськими та іншими організаціями, незалежно від форми власності та підпорядкування, статутною діяльністю яких передбачена проведення таких заходів</t>
  </si>
  <si>
    <t>Он-лайн курси і тренінги, які пропонуються освітніми інтернет-платформами та передбачають підтвердження їх проходження</t>
  </si>
  <si>
    <t>Підвищення кваліфікації з навчальних дисциплін «Образотворче мистецтво: станкове та декоративне», «Ліплення», «Фортепіано», «Скрипка», «Танець», «Музична грамота та практичне музикування», яке проводилося Державним науково-методичним центром змісту культурно-мистецької освіти в період з лютого до червня 2019 року</t>
  </si>
  <si>
    <t>ЗАГАЛОМ</t>
  </si>
  <si>
    <t>відсутність або наявність (кількість) конфліктів у колективі (класі, групі), пов’язаних з професійною діяльністю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</si>
  <si>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Користуючись довідкою, виданою навчальним закладом, заповніть таблицю нижче, яка допоможе автоматично розрахувати отримані Вами бали за цим критерієм</t>
    </r>
  </si>
  <si>
    <t>Кількість випадків конфлкту (всього за міжатестаційний період</t>
  </si>
  <si>
    <t>Участь у методичних заходах, що проводяться у закладі (установі) та методичних об’єднаннях різного рівня (міські, районні, обласні, всеукраїнські), діяльність яких спрямована на обмін педагогічним та/або методичним досвідом, як слухач або доповідач (щороку не менш як 2 заходи);</t>
  </si>
  <si>
    <t>оцінка освітнього процесу за кожною навчальною дисципліною (предметом) здобувачами освіти, їхніми батьками або іншими законними представниками за результатами щорічного добровільного опитування у межах внутрішнього моніторингу якості освіти.</t>
  </si>
  <si>
    <t>Кількість опитаних (всі опитування за всі роки міжатестаційного періоду)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</si>
  <si>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Користуючись довідкою, виданою навчальним закладом, заповніть таблицю нижче, яка допоможе автоматично розрахувати отримані Вами бали за цим критерієм. Дані необхідно вносити за результатом опитування по всім дисциплінам, які Ви викладаєте</t>
    </r>
  </si>
  <si>
    <t>Загальна середня кількість балів за міжатестаційний період (середнє арифметичне)</t>
  </si>
  <si>
    <t>заняття проводяться за типовою навчальною програмою</t>
  </si>
  <si>
    <t>заняття проводяться за типовою навчальною програмою, частково застосовуються елементи інших методик</t>
  </si>
  <si>
    <t>заняття проводяться з широким застосуванням елементів різних методик, розробляється педагогічна проблема</t>
  </si>
  <si>
    <t>розроблено власний метод викладання, спрямований на вирішення педагогічної проблеми та підвищення якості КМО</t>
  </si>
  <si>
    <t>викладання, проведення 1 майстер-класу на міжнародному заході в Україні та за її межами</t>
  </si>
  <si>
    <t>реалізація змісту, форм, методів і засобів навчального процесу</t>
  </si>
  <si>
    <t>Оберіть зі списку один із варіантів, який відповідає змісту, формі, методу і засобам навчального процесу</t>
  </si>
  <si>
    <t xml:space="preserve">Викладання, проведення майстер-класів на міжнародних заходах в Україні та за її межами, у тому числі на запрошення іноземних закладів освіти, </t>
  </si>
  <si>
    <t>забезпечення (організація) відвідування здобувачами освіти культурно-мистецьких заходів (концертів, вистав, виставок тощо), пов'язаних зі змістом мистецької освіти, передбаченим навчальною програмою як умежах уроків (занять), так і в позаурочний час, 1 захід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</si>
  <si>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виконання показника заміщення, заповніть таблицю нижче, яка допоможе автоматично розрахувати отримані Вами бали за цим критерієм. Цей критерій не є обов'язковим, якщо у Вас відсутні досягнення, зазначені нижче,не заповнюйте нічого</t>
    </r>
  </si>
  <si>
    <t>Формат/захід показника заміщення</t>
  </si>
  <si>
    <t>Самостійне рецензування навчальних програм, підручників, посібників, створених педагогічними працівниками закладів культурно-мистецької освіти відповідного рівня</t>
  </si>
  <si>
    <t>Забезпечення (організація) відвідування здобувачами освіти культурно-мистецьких заходів, інших мистецьких акцій (концертів, вистав, виставок тощо), пов’язаних зі змістом мистецької освіти, передбаченим навчальною програмою як у межах уроків (занять), так і в позаурочний час;</t>
  </si>
  <si>
    <t>Кількість отриманих балів</t>
  </si>
  <si>
    <t>Кількість заходів викладача за цим показником</t>
  </si>
  <si>
    <t>Розпочато з 1 вересня 2019 року навчання за типовими навчальними програмами з дисциплін «Фортепіано», «Скрипка» та інших (за наявності), що затверджені Державним науково-методичним центром змісту культурно-мистецької освіти в 2019 році</t>
  </si>
  <si>
    <t>Відмітка про виконання показника</t>
  </si>
  <si>
    <t>Кількість здобувачів освіти з числа тих, кого навчає педагогічний працівник, які:</t>
  </si>
  <si>
    <t>досягли навчальних результатів, визначених навчальною програмою за підсумками відповідних років навчання які навчаються у класі відповідного викладача:</t>
  </si>
  <si>
    <t>завершили повний курс навчання, передбачений освітньою програмою або типовим навчальним планом</t>
  </si>
  <si>
    <t>Випускники, які вступили до закладів профільної, фахової передвищої або вищої освіти за спеціальностями, які передбачають проходження творчого конкурсу.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</si>
  <si>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підрахунку за цими показниками заповніть таблиці нижче, які допоможуть автоматично розрахувати отримані Вами бали за цим критерієм.</t>
    </r>
  </si>
  <si>
    <t>досягли навчальних результатів (у % до загальної кількості здобувачів у класі викладача)</t>
  </si>
  <si>
    <t>Досягнення учнями нормативних результатів навчання з навчальної дисципліни</t>
  </si>
  <si>
    <t>Кількість учнів у класі (всього)</t>
  </si>
  <si>
    <t>Кількість учнів, які досягли програмних результатів навчання (отримали оцінки "добре" та "Відмінно"</t>
  </si>
  <si>
    <t>Відсоток учнів, які досягли нормативних результатів (від загальної кількості)</t>
  </si>
  <si>
    <t>Кількість здобувачів освіти, які вступили до закладів профільної, фахової передвищої або вищої освіти за спеціальностями, які вимагають демонстрування під час вступу компетентностей у сфері відповідного виду мистецтва</t>
  </si>
  <si>
    <t>Кількість здобувачів за цим показником</t>
  </si>
  <si>
    <t>Сума отриманих балів</t>
  </si>
  <si>
    <t>Випускник, зарахований на навчання</t>
  </si>
  <si>
    <t>Випускник, зарахований на навчання за фахом дисципліни</t>
  </si>
  <si>
    <t>Кількість публічних виступів кожного здобувача освіти (сольних або у складі колективу) не враховуючи контрольні заходи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</si>
  <si>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підрахунку за цими показниками заповніть таблицю нижче, яка допоможуть автоматично розрахувати отримані Вами бали за цим критерієм.</t>
    </r>
  </si>
  <si>
    <t>Результати публічних виступів учнів/студентів викладача</t>
  </si>
  <si>
    <t xml:space="preserve">Кількість учнів/студентів, які навчалися в класі викладача, всього </t>
  </si>
  <si>
    <t>з них, кількість учнів, які:</t>
  </si>
  <si>
    <t>виступали в районі/місті</t>
  </si>
  <si>
    <t>виступали на заходах обласного рівня</t>
  </si>
  <si>
    <t>виступали на заходах всеукраїнського рівня або за кордоном</t>
  </si>
  <si>
    <t>жодного разу не виступали</t>
  </si>
  <si>
    <t>Всього</t>
  </si>
  <si>
    <r>
      <t xml:space="preserve">Бали </t>
    </r>
    <r>
      <rPr>
        <b/>
        <sz val="8"/>
        <color theme="1"/>
        <rFont val="Times New Roman"/>
        <family val="1"/>
        <charset val="204"/>
      </rPr>
      <t>(додатк.)</t>
    </r>
  </si>
  <si>
    <t>Наявність здобувачів, які стали переможцями (лауреатами, дипломантами) учнівських або студентських мистецьких, у тому числі виконавських конкурсів.</t>
  </si>
  <si>
    <t>Додаткові показники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</si>
  <si>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Якщо у Вас є досягнення за додатковими показниками, скористайтеся таблицею нижче для автоматичного підрахунку балів</t>
    </r>
  </si>
  <si>
    <t>Критерій додаткового показника</t>
  </si>
  <si>
    <t>Кількість виступів/перемог/підтверджених фактів</t>
  </si>
  <si>
    <t>Відмітка про виконання додаткового показника</t>
  </si>
  <si>
    <t>Усього балів, отриманих для відповідності кваліфікаційній категорії (без відповідності посаді)</t>
  </si>
  <si>
    <t>Усього балів (відповідність займаній посаді, відповідність кваліфікаційній категорії)</t>
  </si>
  <si>
    <t>Якщо Ви заповнили всі показники на цьому аркуші, перейдіть на наступний аркуш для перевірки даних та отриманих Вами балів</t>
  </si>
  <si>
    <r>
      <t xml:space="preserve">З метою надання педагогічним працівникам </t>
    </r>
    <r>
      <rPr>
        <b/>
        <sz val="13"/>
        <color theme="1"/>
        <rFont val="Times New Roman"/>
        <family val="1"/>
        <charset val="204"/>
      </rPr>
      <t>практичної допомоги</t>
    </r>
    <r>
      <rPr>
        <sz val="13"/>
        <color theme="1"/>
        <rFont val="Times New Roman"/>
        <family val="1"/>
        <charset val="204"/>
      </rPr>
      <t xml:space="preserve"> з питань заповнення листа самоаналізу із застосуванням нових критеріїв, а також підрахунку суми балів, Міністерством розроблені </t>
    </r>
    <r>
      <rPr>
        <b/>
        <sz val="13"/>
        <color theme="1"/>
        <rFont val="Times New Roman"/>
        <family val="1"/>
        <charset val="204"/>
      </rPr>
      <t>таблиці-шаблони</t>
    </r>
    <r>
      <rPr>
        <sz val="13"/>
        <color theme="1"/>
        <rFont val="Times New Roman"/>
        <family val="1"/>
        <charset val="204"/>
      </rPr>
      <t xml:space="preserve"> в форматі Excel окремо для кожної посади та кожного педагогічного звання.
</t>
    </r>
    <r>
      <rPr>
        <b/>
        <sz val="13"/>
        <color theme="1"/>
        <rFont val="Times New Roman"/>
        <family val="1"/>
        <charset val="204"/>
      </rPr>
      <t>Цей шаблон розроблений на допомогу викладачу виконавських спеціальностей мистецьких шкіл.</t>
    </r>
    <r>
      <rPr>
        <sz val="13"/>
        <color theme="1"/>
        <rFont val="Times New Roman"/>
        <family val="1"/>
        <charset val="204"/>
      </rPr>
      <t xml:space="preserve">
</t>
    </r>
  </si>
  <si>
    <r>
      <t xml:space="preserve">Сума балів, яка віднімається від </t>
    </r>
    <r>
      <rPr>
        <b/>
        <sz val="11"/>
        <color theme="1"/>
        <rFont val="Times New Roman"/>
        <family val="1"/>
        <charset val="204"/>
      </rPr>
      <t>максимального</t>
    </r>
    <r>
      <rPr>
        <b/>
        <sz val="12"/>
        <color theme="1"/>
        <rFont val="Times New Roman"/>
        <family val="1"/>
        <charset val="204"/>
      </rPr>
      <t xml:space="preserve"> балу 5</t>
    </r>
  </si>
  <si>
    <t>Кількість конфліктів</t>
  </si>
  <si>
    <t>Дисципліна: (назва)</t>
  </si>
  <si>
    <t>ЛИСТ САМОАНАЛІЗУ</t>
  </si>
  <si>
    <t>педагогічного працівника</t>
  </si>
  <si>
    <t>для атестації на присвоєння (підтвердження)</t>
  </si>
  <si>
    <t>Показник, якого досягнуто педагогічним працівником за міжатестаційний період</t>
  </si>
  <si>
    <t>І.</t>
  </si>
  <si>
    <t>Відповідність займаній  посаді</t>
  </si>
  <si>
    <t>Вища освіта ступеня магістра/освітньо-кваліфікаційного рівня спеціаліста</t>
  </si>
  <si>
    <t>правил внутрішнього трудового розпорядку;</t>
  </si>
  <si>
    <t>вимог статті 7 Закону України «Про освіту» щодо мови освітнього процесу;</t>
  </si>
  <si>
    <t>наявність оформленої належним чином навчальної та/або службової (методичної) документації;</t>
  </si>
  <si>
    <t>методичних заходах, що проводяться у закладі (установі) та методичних об’єднаннях різного рівня (міські, районні, обласні, всеукраїнські), діяльність яких спрямована на обмін педагогічним та/або методичним досвідом, як слухач або доповідач (щороку не менш як 2 заходи);</t>
  </si>
  <si>
    <t>підвищення кваліфікації</t>
  </si>
  <si>
    <t>2.</t>
  </si>
  <si>
    <t>реалізація змісту, форм, методів і засобів навчального процесу:</t>
  </si>
  <si>
    <t>Кількість здобувачів освіти з числа тих, кого він навчає, які:</t>
  </si>
  <si>
    <t>Усього балів</t>
  </si>
  <si>
    <t>Найменування закладу (установи) освіти</t>
  </si>
  <si>
    <t>(прізвище, ініціали особи, що атестується)</t>
  </si>
  <si>
    <t>(зазначити посаду, кваліфікаційну категорію або педагогічне звання)</t>
  </si>
  <si>
    <t>Прізвище, ініціали особи, що атестується</t>
  </si>
  <si>
    <t>Атестація на присвоєння (підтвердження)</t>
  </si>
  <si>
    <r>
      <t>(найменування закладу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(установи) освіти)</t>
    </r>
  </si>
  <si>
    <t>Формат/захід додаткового показника</t>
  </si>
  <si>
    <t>ЗАГАЛОМ ЗА ПОКАЗНИКАМИ ЗАМІЩЕННЯ</t>
  </si>
  <si>
    <t xml:space="preserve">ЗАГАЛОМ ЗА ДОДАТКОВИМИ ПОКАЗНИКАМИ </t>
  </si>
  <si>
    <t>Додатковий показник</t>
  </si>
  <si>
    <r>
      <t xml:space="preserve">Випускники, які продовжили навчання в закладі за освітніми програмами наступного підрівня початкової мистецької освіти </t>
    </r>
    <r>
      <rPr>
        <sz val="13"/>
        <color rgb="FFFF0000"/>
        <rFont val="Times New Roman"/>
        <family val="1"/>
        <charset val="204"/>
      </rPr>
      <t>(застосовується з 2023 року)</t>
    </r>
    <r>
      <rPr>
        <sz val="13"/>
        <color theme="1"/>
        <rFont val="Times New Roman"/>
        <family val="1"/>
        <charset val="204"/>
      </rPr>
      <t>;</t>
    </r>
  </si>
  <si>
    <t>Кількість переможців (лауреатів, дипломантів) учнівських або студентських мистецьких, у тому числі виконавських конкурсів</t>
  </si>
  <si>
    <t xml:space="preserve"> до 5 %</t>
  </si>
  <si>
    <t>додаткові показники</t>
  </si>
  <si>
    <t>досягли навчальних результатів, визначених навчальною програмою за підсумками відповідних років навчання які навчаються у класі відповідного викладача</t>
  </si>
  <si>
    <t>застосовується з 2023 року</t>
  </si>
  <si>
    <t>Випускники, які продовжили навчання в закладі за освітніми програмами наступного підрівня початкової мистецької освіти</t>
  </si>
  <si>
    <t>Випускники, які вступили до закладів профільної, фахової передвищої або вищої освіти за спеціальностями, які передбачають проходження творчого конкурсу</t>
  </si>
  <si>
    <t>Наявність здобувачів, які стали переможцями (лауреатами, дипломантами) учнівських або студентських мистецьких, у тому числі виконавських конкурсів</t>
  </si>
  <si>
    <t>Усього балів за критеріями відповідності категорії</t>
  </si>
  <si>
    <t>Усього балів за критеріями відповідності посаді</t>
  </si>
  <si>
    <t>Наявність оформленої належним чином навчальної та/або службової (методичної) документації</t>
  </si>
  <si>
    <t xml:space="preserve">самостійне рецензування1 навчальної програми/підручника/посібника, створеного педпрацівником(ами) закладів КМО відповідного рівня </t>
  </si>
  <si>
    <t>Отримана кількість балів за критерієм</t>
  </si>
  <si>
    <r>
      <t xml:space="preserve">максимальний показник </t>
    </r>
    <r>
      <rPr>
        <b/>
        <i/>
        <sz val="10"/>
        <color theme="1"/>
        <rFont val="Calibri"/>
        <family val="2"/>
        <charset val="204"/>
        <scheme val="minor"/>
      </rPr>
      <t>(розраховується як середнє статистичне до к-ті навчальних дисциплін, якщо читає більше, ніж одну)</t>
    </r>
  </si>
  <si>
    <r>
      <rPr>
        <b/>
        <i/>
        <sz val="12"/>
        <color theme="1"/>
        <rFont val="Times New Roman"/>
        <family val="1"/>
        <charset val="204"/>
      </rPr>
      <t>Шаблон складається з двох частин: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1 аркуш - опитувальник.</t>
    </r>
    <r>
      <rPr>
        <i/>
        <sz val="12"/>
        <color theme="1"/>
        <rFont val="Times New Roman"/>
        <family val="1"/>
        <charset val="204"/>
      </rPr>
      <t xml:space="preserve"> Це Ваш робочий аркуш, в якому Ви можете записувати дані, отримані Вами з довідок та звітів.
</t>
    </r>
    <r>
      <rPr>
        <b/>
        <i/>
        <sz val="12"/>
        <color theme="1"/>
        <rFont val="Times New Roman"/>
        <family val="1"/>
        <charset val="204"/>
      </rPr>
      <t>2 аркуш - таблиця із підрахованими балами</t>
    </r>
    <r>
      <rPr>
        <i/>
        <sz val="12"/>
        <color theme="1"/>
        <rFont val="Times New Roman"/>
        <family val="1"/>
        <charset val="204"/>
      </rPr>
      <t xml:space="preserve">, які автоматично підраховані на основі заповненого 1-го аркушу.
</t>
    </r>
    <r>
      <rPr>
        <b/>
        <i/>
        <sz val="12"/>
        <color theme="1"/>
        <rFont val="Times New Roman"/>
        <family val="1"/>
        <charset val="204"/>
      </rPr>
      <t>3 аркуш - лист самоаналізу.</t>
    </r>
    <r>
      <rPr>
        <i/>
        <sz val="12"/>
        <color theme="1"/>
        <rFont val="Times New Roman"/>
        <family val="1"/>
        <charset val="204"/>
      </rPr>
      <t xml:space="preserve"> Після заповнення першого аркушу шаблон автоматично заповнить лист самоаналізу, який необхідно буде роздрукувати та додати до заяви про атестацію.</t>
    </r>
  </si>
  <si>
    <t>Отримана кількість балів за критерієм 2.2.</t>
  </si>
  <si>
    <t>Копії планів засідань з зафіксованим прідвищем педпрацівника (у разі участі як доповідача).
 Довідки за підписом голів метод об"єднань, методкабінетів, центрів тощо (у разі участі як слухача)</t>
  </si>
  <si>
    <t>Освіта</t>
  </si>
  <si>
    <t>(зазначити: магістр, спеціаліст, бакалавр, молодший спеціаліст, середня спеціальна освіта)</t>
  </si>
  <si>
    <t>бакалавр, молодший спеціаліст, середня спеціальна освіта</t>
  </si>
  <si>
    <t>магістр, спеціаліст</t>
  </si>
  <si>
    <t>Навчання обсягом не менше 60 академічних годин, яке проводиться як захід з підвищення кваліфікації</t>
  </si>
  <si>
    <t>Стажування за фахом у закладі вищої освіти (у тому числі за кордоном) обсягом не менше 60 академічних годин</t>
  </si>
  <si>
    <t xml:space="preserve"> для 2020 року</t>
  </si>
  <si>
    <t xml:space="preserve"> для 2021 року</t>
  </si>
  <si>
    <t xml:space="preserve"> для 2022 року</t>
  </si>
  <si>
    <t xml:space="preserve"> починаючи з 2023 року</t>
  </si>
  <si>
    <t xml:space="preserve"> для 2019 року</t>
  </si>
  <si>
    <t>1 захід обов'язковий (60 год.)</t>
  </si>
  <si>
    <t>1 захід, прирівняний до обов'язкового</t>
  </si>
  <si>
    <t>1 інший захід</t>
  </si>
  <si>
    <t>Усього отримано балів (на відповідність посаді)</t>
  </si>
  <si>
    <t>Таблиця 1а</t>
  </si>
  <si>
    <t>регулярно відвідують заняття (для викладачів, які ведуть групові заняття та заняття варіативної частини,окрім фаху)</t>
  </si>
  <si>
    <t xml:space="preserve">регулярно відвідують заняття </t>
  </si>
  <si>
    <t xml:space="preserve">Відвідування учнями навчальної дисципіни </t>
  </si>
  <si>
    <t>Кількість учнів класу викладача, які повинні були опановувати дисципліну</t>
  </si>
  <si>
    <t>з них кількість учнів, які:</t>
  </si>
  <si>
    <t>% тих, хто відвідував уроки з дисципліни</t>
  </si>
  <si>
    <t>Не відвідували уроки з поважних причин</t>
  </si>
  <si>
    <t>Не відвідали уроки без поважних причин</t>
  </si>
  <si>
    <t>Відвідали всі заняття</t>
  </si>
  <si>
    <t>Наявність оформленої належним чином навчальної та/або службової (методичної)  документації</t>
  </si>
  <si>
    <t>не менше 2-х методичних заходах щорічно</t>
  </si>
  <si>
    <t>участь у якості доповідача у наукових, науково-практичних, науково-методичних конференціях з питань розвитку мистецтва, культурно-мистецької освіти</t>
  </si>
  <si>
    <t>Зведена таблиця для викладачів виконавських спеціальностей мистецьких шкіл та середніх спеціалізованих мистецьких шкіл-інтернатів, які ведуть групові уроки, факультативи та навчальні дисципліни (предмети) варіативного складника (за вибором)</t>
  </si>
  <si>
    <t>додатковий показник  для п. 2.3.</t>
  </si>
  <si>
    <t>Кількість учнів, які виступали,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</si>
</sst>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fgColor theme="9" tint="-0.49998474074526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auto="1"/>
      </patternFill>
    </fill>
    <fill>
      <patternFill patternType="lightUp">
        <fgColor theme="9" tint="-0.499984740745262"/>
        <bgColor theme="9" tint="0.79998168889431442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3" fillId="0" borderId="0" applyFont="0" applyFill="0" applyBorder="0" applyAlignment="0" applyProtection="0"/>
  </cellStyleXfs>
  <cellXfs count="3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6" borderId="0" xfId="0" applyFont="1" applyFill="1" applyAlignment="1">
      <alignment wrapText="1"/>
    </xf>
    <xf numFmtId="2" fontId="9" fillId="6" borderId="0" xfId="0" applyNumberFormat="1" applyFont="1" applyFill="1" applyAlignment="1">
      <alignment wrapText="1"/>
    </xf>
    <xf numFmtId="0" fontId="10" fillId="6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wrapText="1"/>
    </xf>
    <xf numFmtId="0" fontId="15" fillId="0" borderId="0" xfId="0" applyFont="1" applyAlignment="1">
      <alignment wrapText="1"/>
    </xf>
    <xf numFmtId="0" fontId="9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6" borderId="0" xfId="0" applyFont="1" applyFill="1" applyAlignment="1">
      <alignment wrapText="1"/>
    </xf>
    <xf numFmtId="1" fontId="16" fillId="8" borderId="1" xfId="3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vertical="center" wrapText="1"/>
    </xf>
    <xf numFmtId="0" fontId="3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right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26" fillId="8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8" fillId="6" borderId="0" xfId="0" applyFont="1" applyFill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12" borderId="5" xfId="0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6" borderId="0" xfId="0" applyFill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5" fillId="0" borderId="5" xfId="0" applyNumberFormat="1" applyFont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0" fontId="27" fillId="0" borderId="0" xfId="0" applyFont="1"/>
    <xf numFmtId="0" fontId="1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35" fillId="0" borderId="0" xfId="0" applyFont="1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164" fontId="37" fillId="0" borderId="1" xfId="0" applyNumberFormat="1" applyFont="1" applyBorder="1" applyAlignment="1">
      <alignment horizontal="center" vertical="center" wrapText="1"/>
    </xf>
    <xf numFmtId="164" fontId="40" fillId="11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43" fillId="0" borderId="0" xfId="0" applyFont="1"/>
    <xf numFmtId="9" fontId="0" fillId="0" borderId="1" xfId="0" applyNumberFormat="1" applyBorder="1" applyAlignment="1">
      <alignment wrapText="1"/>
    </xf>
    <xf numFmtId="164" fontId="29" fillId="8" borderId="2" xfId="0" applyNumberFormat="1" applyFont="1" applyFill="1" applyBorder="1" applyAlignment="1">
      <alignment horizontal="center" vertical="center" wrapText="1"/>
    </xf>
    <xf numFmtId="0" fontId="9" fillId="14" borderId="1" xfId="0" applyFont="1" applyFill="1" applyBorder="1" applyAlignment="1" applyProtection="1">
      <alignment horizontal="center" vertical="center" wrapText="1"/>
      <protection locked="0" hidden="1"/>
    </xf>
    <xf numFmtId="0" fontId="9" fillId="14" borderId="1" xfId="0" applyFont="1" applyFill="1" applyBorder="1" applyAlignment="1" applyProtection="1">
      <alignment horizontal="center" vertical="center" wrapText="1"/>
      <protection locked="0"/>
    </xf>
    <xf numFmtId="0" fontId="16" fillId="17" borderId="1" xfId="0" applyFont="1" applyFill="1" applyBorder="1" applyAlignment="1" applyProtection="1">
      <alignment horizontal="center" vertical="center" wrapText="1"/>
      <protection locked="0"/>
    </xf>
    <xf numFmtId="0" fontId="16" fillId="14" borderId="1" xfId="0" applyFont="1" applyFill="1" applyBorder="1" applyAlignment="1" applyProtection="1">
      <alignment horizontal="center" vertical="center" wrapText="1"/>
      <protection locked="0"/>
    </xf>
    <xf numFmtId="0" fontId="16" fillId="17" borderId="1" xfId="0" applyFont="1" applyFill="1" applyBorder="1" applyAlignment="1" applyProtection="1">
      <alignment wrapText="1"/>
      <protection locked="0"/>
    </xf>
    <xf numFmtId="0" fontId="18" fillId="14" borderId="1" xfId="0" applyFont="1" applyFill="1" applyBorder="1" applyAlignment="1" applyProtection="1">
      <alignment horizontal="center" vertical="center" wrapText="1"/>
      <protection locked="0"/>
    </xf>
    <xf numFmtId="0" fontId="16" fillId="14" borderId="2" xfId="0" applyFont="1" applyFill="1" applyBorder="1" applyAlignment="1" applyProtection="1">
      <alignment horizontal="left" vertical="center" wrapText="1"/>
      <protection locked="0"/>
    </xf>
    <xf numFmtId="0" fontId="19" fillId="14" borderId="1" xfId="0" applyFont="1" applyFill="1" applyBorder="1" applyAlignment="1" applyProtection="1">
      <alignment vertical="center" wrapText="1"/>
      <protection locked="0"/>
    </xf>
    <xf numFmtId="0" fontId="8" fillId="14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8" fillId="14" borderId="2" xfId="0" applyFont="1" applyFill="1" applyBorder="1" applyAlignment="1" applyProtection="1">
      <alignment horizontal="center" vertical="center" wrapText="1"/>
      <protection locked="0"/>
    </xf>
    <xf numFmtId="0" fontId="8" fillId="14" borderId="3" xfId="0" applyFont="1" applyFill="1" applyBorder="1" applyAlignment="1" applyProtection="1">
      <alignment horizontal="center" vertical="center" wrapText="1"/>
      <protection locked="0"/>
    </xf>
    <xf numFmtId="0" fontId="16" fillId="17" borderId="1" xfId="0" applyFont="1" applyFill="1" applyBorder="1" applyAlignment="1" applyProtection="1">
      <alignment horizontal="left" vertical="center" wrapText="1"/>
      <protection locked="0"/>
    </xf>
    <xf numFmtId="0" fontId="16" fillId="17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wrapText="1"/>
    </xf>
    <xf numFmtId="49" fontId="26" fillId="14" borderId="8" xfId="0" applyNumberFormat="1" applyFont="1" applyFill="1" applyBorder="1" applyAlignment="1" applyProtection="1">
      <alignment horizontal="center" wrapText="1"/>
      <protection locked="0"/>
    </xf>
    <xf numFmtId="0" fontId="25" fillId="6" borderId="13" xfId="0" applyFont="1" applyFill="1" applyBorder="1" applyAlignment="1">
      <alignment horizontal="center" vertical="top" wrapText="1"/>
    </xf>
    <xf numFmtId="1" fontId="16" fillId="8" borderId="2" xfId="0" applyNumberFormat="1" applyFont="1" applyFill="1" applyBorder="1" applyAlignment="1">
      <alignment horizontal="center" vertical="center" wrapText="1"/>
    </xf>
    <xf numFmtId="1" fontId="16" fillId="8" borderId="3" xfId="0" applyNumberFormat="1" applyFont="1" applyFill="1" applyBorder="1" applyAlignment="1">
      <alignment horizontal="center" vertical="center" wrapText="1"/>
    </xf>
    <xf numFmtId="0" fontId="10" fillId="13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 applyProtection="1">
      <alignment horizontal="center" vertical="center" wrapText="1"/>
      <protection locked="0"/>
    </xf>
    <xf numFmtId="0" fontId="15" fillId="14" borderId="4" xfId="0" applyFont="1" applyFill="1" applyBorder="1" applyAlignment="1" applyProtection="1">
      <alignment horizontal="center" vertical="center" wrapText="1"/>
      <protection locked="0"/>
    </xf>
    <xf numFmtId="0" fontId="15" fillId="14" borderId="3" xfId="0" applyFont="1" applyFill="1" applyBorder="1" applyAlignment="1" applyProtection="1">
      <alignment horizontal="center" vertical="center" wrapText="1"/>
      <protection locked="0"/>
    </xf>
    <xf numFmtId="0" fontId="10" fillId="13" borderId="0" xfId="0" applyFont="1" applyFill="1" applyAlignment="1">
      <alignment horizont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right" vertical="center" wrapText="1"/>
    </xf>
    <xf numFmtId="0" fontId="22" fillId="6" borderId="4" xfId="0" applyFont="1" applyFill="1" applyBorder="1" applyAlignment="1">
      <alignment horizontal="right" vertical="center" wrapText="1"/>
    </xf>
    <xf numFmtId="0" fontId="22" fillId="6" borderId="3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15" fillId="14" borderId="5" xfId="0" applyFont="1" applyFill="1" applyBorder="1" applyAlignment="1" applyProtection="1">
      <alignment horizontal="center" vertical="center" wrapText="1"/>
      <protection locked="0"/>
    </xf>
    <xf numFmtId="0" fontId="15" fillId="14" borderId="7" xfId="0" applyFont="1" applyFill="1" applyBorder="1" applyAlignment="1" applyProtection="1">
      <alignment horizontal="center" vertical="center" wrapText="1"/>
      <protection locked="0"/>
    </xf>
    <xf numFmtId="0" fontId="15" fillId="14" borderId="6" xfId="0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 applyProtection="1">
      <alignment horizontal="center" vertical="center" wrapText="1"/>
      <protection locked="0"/>
    </xf>
    <xf numFmtId="0" fontId="16" fillId="14" borderId="3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14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 applyProtection="1">
      <alignment horizontal="left" vertical="center" wrapText="1"/>
      <protection locked="0"/>
    </xf>
    <xf numFmtId="0" fontId="16" fillId="17" borderId="3" xfId="0" applyFont="1" applyFill="1" applyBorder="1" applyAlignment="1" applyProtection="1">
      <alignment horizontal="left" vertical="center" wrapText="1"/>
      <protection locked="0"/>
    </xf>
    <xf numFmtId="0" fontId="9" fillId="6" borderId="8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right" vertical="center" wrapText="1"/>
    </xf>
    <xf numFmtId="0" fontId="30" fillId="0" borderId="4" xfId="0" applyFont="1" applyBorder="1" applyAlignment="1">
      <alignment horizontal="right" vertical="center" wrapText="1"/>
    </xf>
    <xf numFmtId="0" fontId="30" fillId="0" borderId="3" xfId="0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right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 applyProtection="1">
      <alignment horizontal="left" wrapText="1"/>
      <protection locked="0"/>
    </xf>
    <xf numFmtId="0" fontId="31" fillId="10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22" fillId="6" borderId="0" xfId="0" applyFont="1" applyFill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4" borderId="4" xfId="0" applyFont="1" applyFill="1" applyBorder="1" applyAlignment="1" applyProtection="1">
      <alignment horizontal="center" vertical="center" wrapText="1"/>
      <protection locked="0"/>
    </xf>
    <xf numFmtId="0" fontId="32" fillId="6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40" fillId="9" borderId="0" xfId="0" applyFont="1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4" fontId="40" fillId="11" borderId="5" xfId="0" applyNumberFormat="1" applyFont="1" applyFill="1" applyBorder="1" applyAlignment="1">
      <alignment horizontal="center" vertical="center"/>
    </xf>
    <xf numFmtId="164" fontId="40" fillId="11" borderId="7" xfId="0" applyNumberFormat="1" applyFont="1" applyFill="1" applyBorder="1" applyAlignment="1">
      <alignment horizontal="center" vertical="center"/>
    </xf>
    <xf numFmtId="164" fontId="40" fillId="11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9" fontId="0" fillId="0" borderId="2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40" fillId="11" borderId="5" xfId="0" applyFont="1" applyFill="1" applyBorder="1" applyAlignment="1">
      <alignment horizontal="center" vertical="center"/>
    </xf>
    <xf numFmtId="0" fontId="40" fillId="11" borderId="6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1" fontId="0" fillId="6" borderId="7" xfId="0" applyNumberFormat="1" applyFill="1" applyBorder="1" applyAlignment="1">
      <alignment horizontal="center" vertical="center" wrapText="1"/>
    </xf>
    <xf numFmtId="1" fontId="0" fillId="6" borderId="6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9" fontId="44" fillId="0" borderId="0" xfId="0" applyNumberFormat="1" applyFont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49" fontId="44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49" fontId="44" fillId="0" borderId="0" xfId="0" applyNumberFormat="1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4">
    <cellStyle name="Відсотковий" xfId="3" builtinId="5"/>
    <cellStyle name="Звичайний" xfId="0" builtinId="0"/>
    <cellStyle name="Нейтральний" xfId="2" builtinId="28"/>
    <cellStyle name="Погани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4"/>
  <sheetViews>
    <sheetView tabSelected="1" view="pageBreakPreview" zoomScale="112" zoomScaleNormal="100" zoomScaleSheetLayoutView="112" workbookViewId="0">
      <selection activeCell="D195" sqref="D195"/>
    </sheetView>
  </sheetViews>
  <sheetFormatPr defaultColWidth="9.140625" defaultRowHeight="16.5" x14ac:dyDescent="0.25"/>
  <cols>
    <col min="1" max="1" width="16.28515625" style="10" customWidth="1"/>
    <col min="2" max="2" width="19" style="10" customWidth="1"/>
    <col min="3" max="3" width="19.7109375" style="10" customWidth="1"/>
    <col min="4" max="4" width="17.28515625" style="10" customWidth="1"/>
    <col min="5" max="5" width="20" style="10" customWidth="1"/>
    <col min="6" max="6" width="16.85546875" style="70" customWidth="1"/>
    <col min="7" max="7" width="22.85546875" style="10" customWidth="1"/>
    <col min="8" max="8" width="10.85546875" style="10" bestFit="1" customWidth="1"/>
    <col min="9" max="9" width="18.7109375" style="10" bestFit="1" customWidth="1"/>
    <col min="10" max="16384" width="9.140625" style="10"/>
  </cols>
  <sheetData>
    <row r="1" spans="1:7" ht="125.25" customHeight="1" x14ac:dyDescent="0.25">
      <c r="A1" s="167" t="s">
        <v>231</v>
      </c>
      <c r="B1" s="167"/>
      <c r="C1" s="167"/>
      <c r="D1" s="167"/>
      <c r="E1" s="167"/>
      <c r="F1" s="167"/>
      <c r="G1" s="167"/>
    </row>
    <row r="2" spans="1:7" s="12" customFormat="1" ht="126.75" customHeight="1" x14ac:dyDescent="0.25">
      <c r="A2" s="168" t="s">
        <v>276</v>
      </c>
      <c r="B2" s="168"/>
      <c r="C2" s="168"/>
      <c r="D2" s="168"/>
      <c r="E2" s="168"/>
      <c r="F2" s="168"/>
      <c r="G2" s="168"/>
    </row>
    <row r="3" spans="1:7" s="30" customFormat="1" ht="18.75" x14ac:dyDescent="0.3">
      <c r="A3" s="159" t="s">
        <v>251</v>
      </c>
      <c r="B3" s="159"/>
      <c r="C3" s="159"/>
      <c r="D3" s="160"/>
      <c r="E3" s="160"/>
      <c r="F3" s="160"/>
      <c r="G3" s="160"/>
    </row>
    <row r="4" spans="1:7" s="30" customFormat="1" ht="18.75" x14ac:dyDescent="0.3">
      <c r="A4" s="159" t="s">
        <v>254</v>
      </c>
      <c r="B4" s="159"/>
      <c r="C4" s="159"/>
      <c r="D4" s="160"/>
      <c r="E4" s="160"/>
      <c r="F4" s="160"/>
      <c r="G4" s="160"/>
    </row>
    <row r="5" spans="1:7" s="30" customFormat="1" ht="18.75" x14ac:dyDescent="0.3">
      <c r="A5" s="159" t="s">
        <v>255</v>
      </c>
      <c r="B5" s="159"/>
      <c r="C5" s="159"/>
      <c r="D5" s="160"/>
      <c r="E5" s="160"/>
      <c r="F5" s="160"/>
      <c r="G5" s="160"/>
    </row>
    <row r="6" spans="1:7" x14ac:dyDescent="0.25">
      <c r="A6" s="12"/>
      <c r="B6" s="12"/>
      <c r="C6" s="12"/>
      <c r="D6" s="161" t="s">
        <v>253</v>
      </c>
      <c r="E6" s="161"/>
      <c r="F6" s="161"/>
      <c r="G6" s="161"/>
    </row>
    <row r="7" spans="1:7" s="30" customFormat="1" ht="18.75" x14ac:dyDescent="0.3">
      <c r="A7" s="159" t="s">
        <v>279</v>
      </c>
      <c r="B7" s="159"/>
      <c r="C7" s="159"/>
      <c r="D7" s="160"/>
      <c r="E7" s="160"/>
      <c r="F7" s="160"/>
      <c r="G7" s="160"/>
    </row>
    <row r="8" spans="1:7" s="30" customFormat="1" ht="15.75" x14ac:dyDescent="0.25">
      <c r="A8" s="121"/>
      <c r="B8" s="121"/>
      <c r="C8" s="121"/>
      <c r="D8" s="161" t="s">
        <v>280</v>
      </c>
      <c r="E8" s="161"/>
      <c r="F8" s="161"/>
      <c r="G8" s="161"/>
    </row>
    <row r="9" spans="1:7" x14ac:dyDescent="0.25">
      <c r="A9" s="12"/>
      <c r="B9" s="12"/>
      <c r="C9" s="12"/>
      <c r="D9" s="12"/>
      <c r="E9" s="12"/>
      <c r="F9" s="68"/>
      <c r="G9" s="12"/>
    </row>
    <row r="10" spans="1:7" ht="31.5" customHeight="1" x14ac:dyDescent="0.25">
      <c r="A10" s="236" t="s">
        <v>97</v>
      </c>
      <c r="B10" s="236"/>
      <c r="C10" s="236"/>
      <c r="D10" s="236"/>
      <c r="E10" s="236"/>
      <c r="F10" s="236"/>
      <c r="G10" s="236"/>
    </row>
    <row r="11" spans="1:7" ht="33.75" customHeight="1" x14ac:dyDescent="0.25">
      <c r="A11" s="21" t="s">
        <v>81</v>
      </c>
      <c r="B11" s="198" t="s">
        <v>135</v>
      </c>
      <c r="C11" s="199"/>
      <c r="D11" s="239"/>
      <c r="E11" s="240"/>
      <c r="F11" s="240"/>
      <c r="G11" s="241"/>
    </row>
    <row r="12" spans="1:7" ht="49.5" customHeight="1" x14ac:dyDescent="0.25">
      <c r="A12" s="164" t="s">
        <v>143</v>
      </c>
      <c r="B12" s="164"/>
      <c r="C12" s="164"/>
      <c r="D12" s="164"/>
      <c r="E12" s="164"/>
      <c r="F12" s="164"/>
      <c r="G12" s="164"/>
    </row>
    <row r="13" spans="1:7" ht="12" customHeight="1" x14ac:dyDescent="0.25">
      <c r="A13" s="12"/>
      <c r="B13" s="12"/>
      <c r="C13" s="12"/>
      <c r="D13" s="12"/>
      <c r="E13" s="12"/>
      <c r="F13" s="68"/>
      <c r="G13" s="12"/>
    </row>
    <row r="14" spans="1:7" s="63" customFormat="1" ht="23.25" customHeight="1" x14ac:dyDescent="0.25">
      <c r="A14" s="164" t="s">
        <v>142</v>
      </c>
      <c r="B14" s="164"/>
      <c r="C14" s="164"/>
      <c r="D14" s="164"/>
      <c r="E14" s="164"/>
      <c r="F14" s="164"/>
      <c r="G14" s="164"/>
    </row>
    <row r="15" spans="1:7" x14ac:dyDescent="0.25">
      <c r="A15" s="21" t="s">
        <v>82</v>
      </c>
      <c r="B15" s="202" t="s">
        <v>136</v>
      </c>
      <c r="C15" s="203"/>
      <c r="D15" s="203"/>
      <c r="E15" s="203"/>
      <c r="F15" s="203"/>
      <c r="G15" s="204"/>
    </row>
    <row r="16" spans="1:7" ht="30.75" customHeight="1" x14ac:dyDescent="0.25">
      <c r="A16" s="22" t="s">
        <v>83</v>
      </c>
      <c r="B16" s="142" t="s">
        <v>14</v>
      </c>
      <c r="C16" s="142"/>
      <c r="D16" s="142"/>
      <c r="E16" s="142"/>
      <c r="F16" s="142"/>
      <c r="G16" s="128"/>
    </row>
    <row r="17" spans="1:7" ht="30.75" customHeight="1" x14ac:dyDescent="0.25">
      <c r="A17" s="22" t="s">
        <v>84</v>
      </c>
      <c r="B17" s="142" t="s">
        <v>139</v>
      </c>
      <c r="C17" s="142"/>
      <c r="D17" s="142"/>
      <c r="E17" s="142"/>
      <c r="F17" s="142"/>
      <c r="G17" s="129"/>
    </row>
    <row r="18" spans="1:7" ht="30.75" customHeight="1" x14ac:dyDescent="0.25">
      <c r="A18" s="22" t="s">
        <v>85</v>
      </c>
      <c r="B18" s="142" t="s">
        <v>272</v>
      </c>
      <c r="C18" s="142"/>
      <c r="D18" s="142"/>
      <c r="E18" s="142"/>
      <c r="F18" s="142"/>
      <c r="G18" s="129"/>
    </row>
    <row r="19" spans="1:7" ht="30.75" customHeight="1" x14ac:dyDescent="0.25">
      <c r="A19" s="21" t="s">
        <v>86</v>
      </c>
      <c r="B19" s="202" t="s">
        <v>140</v>
      </c>
      <c r="C19" s="203"/>
      <c r="D19" s="203"/>
      <c r="E19" s="203"/>
      <c r="F19" s="203"/>
      <c r="G19" s="204"/>
    </row>
    <row r="20" spans="1:7" ht="30.75" customHeight="1" x14ac:dyDescent="0.25">
      <c r="A20" s="22" t="s">
        <v>87</v>
      </c>
      <c r="B20" s="169" t="s">
        <v>141</v>
      </c>
      <c r="C20" s="170"/>
      <c r="D20" s="170"/>
      <c r="E20" s="170"/>
      <c r="F20" s="170"/>
      <c r="G20" s="171"/>
    </row>
    <row r="21" spans="1:7" ht="48.75" customHeight="1" x14ac:dyDescent="0.25">
      <c r="A21" s="164" t="s">
        <v>145</v>
      </c>
      <c r="B21" s="164"/>
      <c r="C21" s="164"/>
      <c r="D21" s="164"/>
      <c r="E21" s="164"/>
      <c r="F21" s="164"/>
      <c r="G21" s="164"/>
    </row>
    <row r="22" spans="1:7" ht="54.75" customHeight="1" x14ac:dyDescent="0.25">
      <c r="A22" s="12"/>
      <c r="B22" s="223" t="s">
        <v>118</v>
      </c>
      <c r="C22" s="223"/>
      <c r="D22" s="223"/>
      <c r="E22" s="223"/>
      <c r="F22" s="223"/>
      <c r="G22" s="12"/>
    </row>
    <row r="23" spans="1:7" ht="78.75" x14ac:dyDescent="0.25">
      <c r="A23" s="165" t="s">
        <v>99</v>
      </c>
      <c r="B23" s="165"/>
      <c r="C23" s="27" t="s">
        <v>100</v>
      </c>
      <c r="D23" s="27" t="s">
        <v>101</v>
      </c>
      <c r="E23" s="27" t="s">
        <v>102</v>
      </c>
      <c r="F23" s="165" t="s">
        <v>103</v>
      </c>
      <c r="G23" s="165"/>
    </row>
    <row r="24" spans="1:7" x14ac:dyDescent="0.25">
      <c r="A24" s="235" t="s">
        <v>106</v>
      </c>
      <c r="B24" s="235"/>
      <c r="C24" s="130"/>
      <c r="D24" s="130"/>
      <c r="E24" s="130"/>
      <c r="F24" s="234">
        <f>C24-D24-E24</f>
        <v>0</v>
      </c>
      <c r="G24" s="234"/>
    </row>
    <row r="25" spans="1:7" x14ac:dyDescent="0.25">
      <c r="A25" s="235" t="s">
        <v>106</v>
      </c>
      <c r="B25" s="235"/>
      <c r="C25" s="130"/>
      <c r="D25" s="130"/>
      <c r="E25" s="130"/>
      <c r="F25" s="234">
        <f t="shared" ref="F25:F28" si="0">C25-D25-E25</f>
        <v>0</v>
      </c>
      <c r="G25" s="234"/>
    </row>
    <row r="26" spans="1:7" x14ac:dyDescent="0.25">
      <c r="A26" s="235" t="s">
        <v>106</v>
      </c>
      <c r="B26" s="235"/>
      <c r="C26" s="130"/>
      <c r="D26" s="130"/>
      <c r="E26" s="130"/>
      <c r="F26" s="234">
        <f t="shared" si="0"/>
        <v>0</v>
      </c>
      <c r="G26" s="234"/>
    </row>
    <row r="27" spans="1:7" x14ac:dyDescent="0.25">
      <c r="A27" s="235" t="s">
        <v>106</v>
      </c>
      <c r="B27" s="235"/>
      <c r="C27" s="130"/>
      <c r="D27" s="130"/>
      <c r="E27" s="130"/>
      <c r="F27" s="234">
        <f t="shared" si="0"/>
        <v>0</v>
      </c>
      <c r="G27" s="234"/>
    </row>
    <row r="28" spans="1:7" x14ac:dyDescent="0.25">
      <c r="A28" s="235" t="s">
        <v>106</v>
      </c>
      <c r="B28" s="235"/>
      <c r="C28" s="130"/>
      <c r="D28" s="130"/>
      <c r="E28" s="130"/>
      <c r="F28" s="234">
        <f t="shared" si="0"/>
        <v>0</v>
      </c>
      <c r="G28" s="234"/>
    </row>
    <row r="29" spans="1:7" x14ac:dyDescent="0.25">
      <c r="A29" s="238" t="s">
        <v>105</v>
      </c>
      <c r="B29" s="238"/>
      <c r="C29" s="31">
        <f>SUM(C24:C28)</f>
        <v>0</v>
      </c>
      <c r="D29" s="31">
        <f>SUM(D24:D28)</f>
        <v>0</v>
      </c>
      <c r="E29" s="31">
        <f>SUM(E24:E28)</f>
        <v>0</v>
      </c>
      <c r="F29" s="207">
        <f>SUM(F24:G28)</f>
        <v>0</v>
      </c>
      <c r="G29" s="207"/>
    </row>
    <row r="30" spans="1:7" s="12" customFormat="1" ht="31.5" customHeight="1" x14ac:dyDescent="0.25">
      <c r="B30" s="232" t="s">
        <v>104</v>
      </c>
      <c r="C30" s="232"/>
      <c r="D30" s="62">
        <f>IF(C29=0,0,(D29+E29)*100/C29)</f>
        <v>0</v>
      </c>
      <c r="F30" s="68"/>
    </row>
    <row r="31" spans="1:7" s="12" customFormat="1" ht="44.25" customHeight="1" x14ac:dyDescent="0.25">
      <c r="B31" s="237" t="s">
        <v>117</v>
      </c>
      <c r="C31" s="237"/>
      <c r="D31" s="237"/>
      <c r="E31" s="237"/>
      <c r="F31" s="237"/>
    </row>
    <row r="32" spans="1:7" ht="119.25" customHeight="1" x14ac:dyDescent="0.25">
      <c r="A32" s="165" t="s">
        <v>99</v>
      </c>
      <c r="B32" s="165"/>
      <c r="C32" s="27" t="s">
        <v>100</v>
      </c>
      <c r="D32" s="27" t="s">
        <v>101</v>
      </c>
      <c r="E32" s="27" t="s">
        <v>102</v>
      </c>
      <c r="F32" s="165" t="s">
        <v>103</v>
      </c>
      <c r="G32" s="165"/>
    </row>
    <row r="33" spans="1:7" x14ac:dyDescent="0.25">
      <c r="A33" s="235" t="s">
        <v>106</v>
      </c>
      <c r="B33" s="235"/>
      <c r="C33" s="130"/>
      <c r="D33" s="130"/>
      <c r="E33" s="130"/>
      <c r="F33" s="234">
        <f>C33-D33-E33</f>
        <v>0</v>
      </c>
      <c r="G33" s="234"/>
    </row>
    <row r="34" spans="1:7" x14ac:dyDescent="0.25">
      <c r="A34" s="235" t="s">
        <v>106</v>
      </c>
      <c r="B34" s="235"/>
      <c r="C34" s="130"/>
      <c r="D34" s="130"/>
      <c r="E34" s="130"/>
      <c r="F34" s="234">
        <f t="shared" ref="F34:F37" si="1">C34-D34-E34</f>
        <v>0</v>
      </c>
      <c r="G34" s="234"/>
    </row>
    <row r="35" spans="1:7" x14ac:dyDescent="0.25">
      <c r="A35" s="235" t="s">
        <v>106</v>
      </c>
      <c r="B35" s="235"/>
      <c r="C35" s="130"/>
      <c r="D35" s="130"/>
      <c r="E35" s="130"/>
      <c r="F35" s="234">
        <f t="shared" si="1"/>
        <v>0</v>
      </c>
      <c r="G35" s="234"/>
    </row>
    <row r="36" spans="1:7" x14ac:dyDescent="0.25">
      <c r="A36" s="235" t="s">
        <v>106</v>
      </c>
      <c r="B36" s="235"/>
      <c r="C36" s="130"/>
      <c r="D36" s="130"/>
      <c r="E36" s="130"/>
      <c r="F36" s="234">
        <f t="shared" si="1"/>
        <v>0</v>
      </c>
      <c r="G36" s="234"/>
    </row>
    <row r="37" spans="1:7" x14ac:dyDescent="0.25">
      <c r="A37" s="235" t="s">
        <v>106</v>
      </c>
      <c r="B37" s="235"/>
      <c r="C37" s="130"/>
      <c r="D37" s="130"/>
      <c r="E37" s="130"/>
      <c r="F37" s="234">
        <f t="shared" si="1"/>
        <v>0</v>
      </c>
      <c r="G37" s="234"/>
    </row>
    <row r="38" spans="1:7" s="11" customFormat="1" x14ac:dyDescent="0.25">
      <c r="A38" s="238" t="s">
        <v>105</v>
      </c>
      <c r="B38" s="238"/>
      <c r="C38" s="31">
        <f>SUM(C33:C37)</f>
        <v>0</v>
      </c>
      <c r="D38" s="31">
        <f>SUM(D33:D37)</f>
        <v>0</v>
      </c>
      <c r="E38" s="31">
        <f>SUM(E33:E37)</f>
        <v>0</v>
      </c>
      <c r="F38" s="207">
        <f>SUM(F33:G37)</f>
        <v>0</v>
      </c>
      <c r="G38" s="207"/>
    </row>
    <row r="39" spans="1:7" s="12" customFormat="1" ht="31.5" customHeight="1" x14ac:dyDescent="0.25">
      <c r="B39" s="232" t="s">
        <v>104</v>
      </c>
      <c r="C39" s="232"/>
      <c r="D39" s="62">
        <f>IF(C38=0,0,(D38+E38)*100/C38)</f>
        <v>0</v>
      </c>
      <c r="F39" s="68"/>
    </row>
    <row r="40" spans="1:7" s="12" customFormat="1" ht="33" customHeight="1" x14ac:dyDescent="0.25">
      <c r="B40" s="233" t="s">
        <v>144</v>
      </c>
      <c r="C40" s="233"/>
      <c r="D40" s="62">
        <f>(D30+D39)/2</f>
        <v>0</v>
      </c>
      <c r="E40" s="243" t="s">
        <v>274</v>
      </c>
      <c r="F40" s="243"/>
      <c r="G40" s="33">
        <f>IF(D40&gt;=90,1,IF(AND(D40&gt;=60,D40&lt;=89),0.8,IF(AND(D40&gt;=40,D40&lt;=59),0.7,IF(AND(D40&gt;=10,D40&lt;=39),0.5,IF(AND(D40&gt;=1,D40&lt;=9),0.3,IF(D40=0,0,""))))))</f>
        <v>0</v>
      </c>
    </row>
    <row r="41" spans="1:7" x14ac:dyDescent="0.25">
      <c r="A41" s="12"/>
      <c r="B41" s="24"/>
      <c r="C41" s="24"/>
      <c r="D41" s="13"/>
      <c r="E41" s="28"/>
      <c r="F41" s="29"/>
      <c r="G41" s="12"/>
    </row>
    <row r="42" spans="1:7" ht="72" customHeight="1" x14ac:dyDescent="0.25">
      <c r="A42" s="22" t="s">
        <v>88</v>
      </c>
      <c r="B42" s="142" t="s">
        <v>174</v>
      </c>
      <c r="C42" s="142"/>
      <c r="D42" s="142"/>
      <c r="E42" s="142"/>
      <c r="F42" s="142"/>
      <c r="G42" s="142"/>
    </row>
    <row r="43" spans="1:7" ht="35.25" customHeight="1" x14ac:dyDescent="0.25">
      <c r="A43" s="164" t="s">
        <v>146</v>
      </c>
      <c r="B43" s="164"/>
      <c r="C43" s="164"/>
      <c r="D43" s="164"/>
      <c r="E43" s="164"/>
      <c r="F43" s="164"/>
      <c r="G43" s="164"/>
    </row>
    <row r="44" spans="1:7" ht="25.5" customHeight="1" x14ac:dyDescent="0.25">
      <c r="A44" s="14"/>
      <c r="B44" s="223" t="s">
        <v>156</v>
      </c>
      <c r="C44" s="224"/>
      <c r="D44" s="224"/>
      <c r="E44" s="224"/>
      <c r="F44" s="224"/>
      <c r="G44" s="224"/>
    </row>
    <row r="45" spans="1:7" ht="33" x14ac:dyDescent="0.25">
      <c r="A45" s="179" t="s">
        <v>147</v>
      </c>
      <c r="B45" s="179"/>
      <c r="C45" s="26" t="s">
        <v>148</v>
      </c>
      <c r="D45" s="26" t="s">
        <v>149</v>
      </c>
      <c r="E45" s="26" t="s">
        <v>157</v>
      </c>
      <c r="F45" s="26" t="s">
        <v>150</v>
      </c>
      <c r="G45" s="26" t="s">
        <v>155</v>
      </c>
    </row>
    <row r="46" spans="1:7" x14ac:dyDescent="0.25">
      <c r="A46" s="158"/>
      <c r="B46" s="158"/>
      <c r="C46" s="130"/>
      <c r="D46" s="130"/>
      <c r="E46" s="130"/>
      <c r="F46" s="131"/>
      <c r="G46" s="37" t="str">
        <f>IF(F46="шкільний рівень",0.2,IF(F46="районний (міський) рівень",0.3,IF(F46="обласний рівень",0.4,IF(F46="всеукраїнський рівень",0.5,""))))</f>
        <v/>
      </c>
    </row>
    <row r="47" spans="1:7" x14ac:dyDescent="0.25">
      <c r="A47" s="158"/>
      <c r="B47" s="158"/>
      <c r="C47" s="130"/>
      <c r="D47" s="130"/>
      <c r="E47" s="130"/>
      <c r="F47" s="131"/>
      <c r="G47" s="37" t="str">
        <f t="shared" ref="G47:G70" si="2">IF(F47="шкільний рівень",0.2,IF(F47="районний (міський) рівень",0.3,IF(F47="обласний рівень",0.4,IF(F47="всеукраїнський рівень",0.5,""))))</f>
        <v/>
      </c>
    </row>
    <row r="48" spans="1:7" x14ac:dyDescent="0.25">
      <c r="A48" s="158"/>
      <c r="B48" s="158"/>
      <c r="C48" s="130"/>
      <c r="D48" s="130"/>
      <c r="E48" s="130"/>
      <c r="F48" s="131"/>
      <c r="G48" s="37" t="str">
        <f t="shared" si="2"/>
        <v/>
      </c>
    </row>
    <row r="49" spans="1:7" x14ac:dyDescent="0.25">
      <c r="A49" s="158"/>
      <c r="B49" s="158"/>
      <c r="C49" s="130"/>
      <c r="D49" s="130"/>
      <c r="E49" s="130"/>
      <c r="F49" s="131"/>
      <c r="G49" s="37" t="str">
        <f t="shared" si="2"/>
        <v/>
      </c>
    </row>
    <row r="50" spans="1:7" x14ac:dyDescent="0.25">
      <c r="A50" s="158"/>
      <c r="B50" s="158"/>
      <c r="C50" s="130"/>
      <c r="D50" s="130"/>
      <c r="E50" s="130"/>
      <c r="F50" s="131"/>
      <c r="G50" s="37" t="str">
        <f t="shared" si="2"/>
        <v/>
      </c>
    </row>
    <row r="51" spans="1:7" x14ac:dyDescent="0.25">
      <c r="A51" s="158"/>
      <c r="B51" s="158"/>
      <c r="C51" s="130"/>
      <c r="D51" s="130"/>
      <c r="E51" s="130"/>
      <c r="F51" s="131"/>
      <c r="G51" s="37" t="str">
        <f t="shared" si="2"/>
        <v/>
      </c>
    </row>
    <row r="52" spans="1:7" x14ac:dyDescent="0.25">
      <c r="A52" s="158"/>
      <c r="B52" s="158"/>
      <c r="C52" s="130"/>
      <c r="D52" s="130"/>
      <c r="E52" s="130"/>
      <c r="F52" s="131"/>
      <c r="G52" s="37" t="str">
        <f t="shared" si="2"/>
        <v/>
      </c>
    </row>
    <row r="53" spans="1:7" x14ac:dyDescent="0.25">
      <c r="A53" s="158"/>
      <c r="B53" s="158"/>
      <c r="C53" s="130"/>
      <c r="D53" s="130"/>
      <c r="E53" s="130"/>
      <c r="F53" s="131"/>
      <c r="G53" s="37" t="str">
        <f t="shared" si="2"/>
        <v/>
      </c>
    </row>
    <row r="54" spans="1:7" x14ac:dyDescent="0.25">
      <c r="A54" s="158"/>
      <c r="B54" s="158"/>
      <c r="C54" s="130"/>
      <c r="D54" s="130"/>
      <c r="E54" s="130"/>
      <c r="F54" s="131"/>
      <c r="G54" s="37" t="str">
        <f t="shared" si="2"/>
        <v/>
      </c>
    </row>
    <row r="55" spans="1:7" x14ac:dyDescent="0.25">
      <c r="A55" s="158"/>
      <c r="B55" s="158"/>
      <c r="C55" s="130"/>
      <c r="D55" s="130"/>
      <c r="E55" s="130"/>
      <c r="F55" s="131"/>
      <c r="G55" s="37" t="str">
        <f t="shared" si="2"/>
        <v/>
      </c>
    </row>
    <row r="56" spans="1:7" x14ac:dyDescent="0.25">
      <c r="A56" s="158"/>
      <c r="B56" s="158"/>
      <c r="C56" s="130"/>
      <c r="D56" s="130"/>
      <c r="E56" s="130"/>
      <c r="F56" s="131"/>
      <c r="G56" s="37" t="str">
        <f t="shared" si="2"/>
        <v/>
      </c>
    </row>
    <row r="57" spans="1:7" x14ac:dyDescent="0.25">
      <c r="A57" s="158"/>
      <c r="B57" s="158"/>
      <c r="C57" s="130"/>
      <c r="D57" s="130"/>
      <c r="E57" s="130"/>
      <c r="F57" s="131"/>
      <c r="G57" s="37" t="str">
        <f t="shared" si="2"/>
        <v/>
      </c>
    </row>
    <row r="58" spans="1:7" x14ac:dyDescent="0.25">
      <c r="A58" s="158"/>
      <c r="B58" s="158"/>
      <c r="C58" s="130"/>
      <c r="D58" s="130"/>
      <c r="E58" s="130"/>
      <c r="F58" s="131"/>
      <c r="G58" s="37" t="str">
        <f>IF(F58="шкільний рівень",0.2,IF(F58="районний (міський) рівень",0.3,IF(F58="обласний рівень",0.4,IF(F58="всеукраїнський рівень",0.5,""))))</f>
        <v/>
      </c>
    </row>
    <row r="59" spans="1:7" x14ac:dyDescent="0.25">
      <c r="A59" s="158"/>
      <c r="B59" s="158"/>
      <c r="C59" s="130"/>
      <c r="D59" s="130"/>
      <c r="E59" s="130"/>
      <c r="F59" s="131"/>
      <c r="G59" s="37" t="str">
        <f t="shared" si="2"/>
        <v/>
      </c>
    </row>
    <row r="60" spans="1:7" x14ac:dyDescent="0.25">
      <c r="A60" s="158"/>
      <c r="B60" s="158"/>
      <c r="C60" s="130"/>
      <c r="D60" s="130"/>
      <c r="E60" s="130"/>
      <c r="F60" s="131"/>
      <c r="G60" s="37" t="str">
        <f t="shared" si="2"/>
        <v/>
      </c>
    </row>
    <row r="61" spans="1:7" x14ac:dyDescent="0.25">
      <c r="A61" s="158"/>
      <c r="B61" s="158"/>
      <c r="C61" s="130"/>
      <c r="D61" s="130"/>
      <c r="E61" s="130"/>
      <c r="F61" s="131"/>
      <c r="G61" s="37" t="str">
        <f t="shared" si="2"/>
        <v/>
      </c>
    </row>
    <row r="62" spans="1:7" x14ac:dyDescent="0.25">
      <c r="A62" s="158"/>
      <c r="B62" s="158"/>
      <c r="C62" s="130"/>
      <c r="D62" s="130"/>
      <c r="E62" s="130"/>
      <c r="F62" s="131"/>
      <c r="G62" s="37" t="str">
        <f t="shared" si="2"/>
        <v/>
      </c>
    </row>
    <row r="63" spans="1:7" x14ac:dyDescent="0.25">
      <c r="A63" s="158"/>
      <c r="B63" s="158"/>
      <c r="C63" s="130"/>
      <c r="D63" s="130"/>
      <c r="E63" s="130"/>
      <c r="F63" s="131"/>
      <c r="G63" s="37" t="str">
        <f t="shared" si="2"/>
        <v/>
      </c>
    </row>
    <row r="64" spans="1:7" x14ac:dyDescent="0.25">
      <c r="A64" s="158"/>
      <c r="B64" s="158"/>
      <c r="C64" s="130"/>
      <c r="D64" s="130"/>
      <c r="E64" s="130"/>
      <c r="F64" s="131"/>
      <c r="G64" s="37" t="str">
        <f t="shared" si="2"/>
        <v/>
      </c>
    </row>
    <row r="65" spans="1:7" x14ac:dyDescent="0.25">
      <c r="A65" s="158"/>
      <c r="B65" s="158"/>
      <c r="C65" s="130"/>
      <c r="D65" s="130"/>
      <c r="E65" s="130"/>
      <c r="F65" s="131"/>
      <c r="G65" s="37" t="str">
        <f t="shared" si="2"/>
        <v/>
      </c>
    </row>
    <row r="66" spans="1:7" x14ac:dyDescent="0.25">
      <c r="A66" s="158"/>
      <c r="B66" s="158"/>
      <c r="C66" s="130"/>
      <c r="D66" s="130"/>
      <c r="E66" s="130"/>
      <c r="F66" s="131"/>
      <c r="G66" s="37" t="str">
        <f t="shared" si="2"/>
        <v/>
      </c>
    </row>
    <row r="67" spans="1:7" x14ac:dyDescent="0.25">
      <c r="A67" s="158"/>
      <c r="B67" s="158"/>
      <c r="C67" s="130"/>
      <c r="D67" s="130"/>
      <c r="E67" s="130"/>
      <c r="F67" s="131"/>
      <c r="G67" s="37" t="str">
        <f t="shared" si="2"/>
        <v/>
      </c>
    </row>
    <row r="68" spans="1:7" x14ac:dyDescent="0.25">
      <c r="A68" s="158"/>
      <c r="B68" s="158"/>
      <c r="C68" s="130"/>
      <c r="D68" s="130"/>
      <c r="E68" s="130"/>
      <c r="F68" s="131"/>
      <c r="G68" s="37" t="str">
        <f t="shared" si="2"/>
        <v/>
      </c>
    </row>
    <row r="69" spans="1:7" x14ac:dyDescent="0.25">
      <c r="A69" s="158"/>
      <c r="B69" s="158"/>
      <c r="C69" s="130"/>
      <c r="D69" s="130"/>
      <c r="E69" s="130"/>
      <c r="F69" s="131"/>
      <c r="G69" s="37" t="str">
        <f t="shared" si="2"/>
        <v/>
      </c>
    </row>
    <row r="70" spans="1:7" x14ac:dyDescent="0.25">
      <c r="A70" s="158"/>
      <c r="B70" s="158"/>
      <c r="C70" s="130"/>
      <c r="D70" s="130"/>
      <c r="E70" s="130"/>
      <c r="F70" s="131"/>
      <c r="G70" s="37" t="str">
        <f t="shared" si="2"/>
        <v/>
      </c>
    </row>
    <row r="71" spans="1:7" ht="33" customHeight="1" x14ac:dyDescent="0.25">
      <c r="A71" s="180" t="s">
        <v>274</v>
      </c>
      <c r="B71" s="181"/>
      <c r="C71" s="181"/>
      <c r="D71" s="181"/>
      <c r="E71" s="181"/>
      <c r="F71" s="182"/>
      <c r="G71" s="35">
        <f>IF(SUM(G46:G70)&lt;=5,SUM(G46:G70),5)</f>
        <v>0</v>
      </c>
    </row>
    <row r="72" spans="1:7" s="12" customFormat="1" x14ac:dyDescent="0.25">
      <c r="F72" s="68"/>
    </row>
    <row r="73" spans="1:7" ht="33" customHeight="1" x14ac:dyDescent="0.25">
      <c r="A73" s="23" t="s">
        <v>89</v>
      </c>
      <c r="B73" s="242" t="s">
        <v>159</v>
      </c>
      <c r="C73" s="242"/>
      <c r="D73" s="242"/>
      <c r="E73" s="242"/>
      <c r="F73" s="242"/>
      <c r="G73" s="242"/>
    </row>
    <row r="74" spans="1:7" ht="42" customHeight="1" x14ac:dyDescent="0.25">
      <c r="A74" s="164" t="s">
        <v>146</v>
      </c>
      <c r="B74" s="164"/>
      <c r="C74" s="164"/>
      <c r="D74" s="164"/>
      <c r="E74" s="164"/>
      <c r="F74" s="164"/>
      <c r="G74" s="164"/>
    </row>
    <row r="75" spans="1:7" ht="72.75" customHeight="1" x14ac:dyDescent="0.25">
      <c r="A75" s="165" t="s">
        <v>162</v>
      </c>
      <c r="B75" s="165"/>
      <c r="C75" s="165"/>
      <c r="D75" s="165"/>
      <c r="E75" s="165"/>
      <c r="F75" s="27" t="s">
        <v>160</v>
      </c>
      <c r="G75" s="27" t="s">
        <v>161</v>
      </c>
    </row>
    <row r="76" spans="1:7" ht="63.75" customHeight="1" x14ac:dyDescent="0.25">
      <c r="A76" s="230" t="s">
        <v>163</v>
      </c>
      <c r="B76" s="230"/>
      <c r="C76" s="230"/>
      <c r="D76" s="230"/>
      <c r="E76" s="230"/>
      <c r="F76" s="130"/>
      <c r="G76" s="37">
        <f>F76*2</f>
        <v>0</v>
      </c>
    </row>
    <row r="77" spans="1:7" ht="45.75" customHeight="1" x14ac:dyDescent="0.25">
      <c r="A77" s="230" t="s">
        <v>283</v>
      </c>
      <c r="B77" s="230"/>
      <c r="C77" s="230"/>
      <c r="D77" s="230"/>
      <c r="E77" s="230"/>
      <c r="F77" s="130"/>
      <c r="G77" s="37">
        <f t="shared" ref="G77:G79" si="3">F77*2</f>
        <v>0</v>
      </c>
    </row>
    <row r="78" spans="1:7" ht="46.5" customHeight="1" x14ac:dyDescent="0.25">
      <c r="A78" s="230" t="s">
        <v>284</v>
      </c>
      <c r="B78" s="230"/>
      <c r="C78" s="230"/>
      <c r="D78" s="230"/>
      <c r="E78" s="230"/>
      <c r="F78" s="130"/>
      <c r="G78" s="37">
        <f t="shared" si="3"/>
        <v>0</v>
      </c>
    </row>
    <row r="79" spans="1:7" ht="66.75" customHeight="1" x14ac:dyDescent="0.25">
      <c r="A79" s="230" t="s">
        <v>164</v>
      </c>
      <c r="B79" s="230"/>
      <c r="C79" s="230"/>
      <c r="D79" s="230"/>
      <c r="E79" s="230"/>
      <c r="F79" s="130"/>
      <c r="G79" s="37">
        <f t="shared" si="3"/>
        <v>0</v>
      </c>
    </row>
    <row r="80" spans="1:7" ht="46.5" customHeight="1" x14ac:dyDescent="0.25">
      <c r="A80" s="230" t="s">
        <v>165</v>
      </c>
      <c r="B80" s="230"/>
      <c r="C80" s="230"/>
      <c r="D80" s="230"/>
      <c r="E80" s="230"/>
      <c r="F80" s="130"/>
      <c r="G80" s="37">
        <f t="shared" ref="G80:G83" si="4">F80*1</f>
        <v>0</v>
      </c>
    </row>
    <row r="81" spans="1:7" ht="79.5" customHeight="1" x14ac:dyDescent="0.25">
      <c r="A81" s="230" t="s">
        <v>166</v>
      </c>
      <c r="B81" s="230"/>
      <c r="C81" s="230"/>
      <c r="D81" s="230"/>
      <c r="E81" s="230"/>
      <c r="F81" s="130"/>
      <c r="G81" s="37">
        <f t="shared" si="4"/>
        <v>0</v>
      </c>
    </row>
    <row r="82" spans="1:7" ht="81.75" customHeight="1" x14ac:dyDescent="0.25">
      <c r="A82" s="230" t="s">
        <v>167</v>
      </c>
      <c r="B82" s="230"/>
      <c r="C82" s="230"/>
      <c r="D82" s="230"/>
      <c r="E82" s="230"/>
      <c r="F82" s="130"/>
      <c r="G82" s="37">
        <f t="shared" si="4"/>
        <v>0</v>
      </c>
    </row>
    <row r="83" spans="1:7" ht="34.5" customHeight="1" x14ac:dyDescent="0.25">
      <c r="A83" s="230" t="s">
        <v>168</v>
      </c>
      <c r="B83" s="230"/>
      <c r="C83" s="230"/>
      <c r="D83" s="230"/>
      <c r="E83" s="230"/>
      <c r="F83" s="130"/>
      <c r="G83" s="37">
        <f t="shared" si="4"/>
        <v>0</v>
      </c>
    </row>
    <row r="84" spans="1:7" ht="84" customHeight="1" x14ac:dyDescent="0.25">
      <c r="A84" s="230" t="s">
        <v>169</v>
      </c>
      <c r="B84" s="230"/>
      <c r="C84" s="230"/>
      <c r="D84" s="230"/>
      <c r="E84" s="230"/>
      <c r="F84" s="130"/>
      <c r="G84" s="37">
        <f>F84*2</f>
        <v>0</v>
      </c>
    </row>
    <row r="85" spans="1:7" x14ac:dyDescent="0.25">
      <c r="A85" s="231" t="s">
        <v>170</v>
      </c>
      <c r="B85" s="231"/>
      <c r="C85" s="231"/>
      <c r="D85" s="231"/>
      <c r="E85" s="231"/>
      <c r="F85" s="31">
        <f>SUM(F76:F84)</f>
        <v>0</v>
      </c>
      <c r="G85" s="31">
        <f>IF(SUM(G76:G79)=0,IF(SUM(G80:G84)&gt;0,1,0),SUM(G76:G84))</f>
        <v>0</v>
      </c>
    </row>
    <row r="86" spans="1:7" s="12" customFormat="1" ht="30" customHeight="1" x14ac:dyDescent="0.25">
      <c r="A86" s="180" t="s">
        <v>274</v>
      </c>
      <c r="B86" s="181"/>
      <c r="C86" s="181"/>
      <c r="D86" s="181"/>
      <c r="E86" s="181"/>
      <c r="F86" s="182"/>
      <c r="G86" s="35">
        <f>IF(G85&lt;=10,G85,10)</f>
        <v>0</v>
      </c>
    </row>
    <row r="87" spans="1:7" ht="40.5" customHeight="1" x14ac:dyDescent="0.25">
      <c r="A87" s="23" t="s">
        <v>90</v>
      </c>
      <c r="B87" s="226" t="s">
        <v>171</v>
      </c>
      <c r="C87" s="227"/>
      <c r="D87" s="227"/>
      <c r="E87" s="227"/>
      <c r="F87" s="227"/>
      <c r="G87" s="228"/>
    </row>
    <row r="88" spans="1:7" ht="40.5" customHeight="1" x14ac:dyDescent="0.25">
      <c r="A88" s="175" t="s">
        <v>172</v>
      </c>
      <c r="B88" s="175"/>
      <c r="C88" s="175"/>
      <c r="D88" s="175"/>
      <c r="E88" s="175"/>
      <c r="F88" s="175"/>
      <c r="G88" s="175"/>
    </row>
    <row r="89" spans="1:7" ht="34.5" customHeight="1" x14ac:dyDescent="0.25">
      <c r="A89" s="12"/>
      <c r="B89" s="223" t="s">
        <v>120</v>
      </c>
      <c r="C89" s="223"/>
      <c r="D89" s="223"/>
      <c r="E89" s="223"/>
      <c r="F89" s="224"/>
      <c r="G89" s="224"/>
    </row>
    <row r="90" spans="1:7" ht="120" customHeight="1" x14ac:dyDescent="0.25">
      <c r="A90" s="165" t="s">
        <v>119</v>
      </c>
      <c r="B90" s="165"/>
      <c r="C90" s="165"/>
      <c r="D90" s="165"/>
      <c r="E90" s="165"/>
      <c r="F90" s="27" t="s">
        <v>173</v>
      </c>
      <c r="G90" s="27" t="s">
        <v>232</v>
      </c>
    </row>
    <row r="91" spans="1:7" x14ac:dyDescent="0.25">
      <c r="A91" s="225" t="s">
        <v>121</v>
      </c>
      <c r="B91" s="225"/>
      <c r="C91" s="225"/>
      <c r="D91" s="225"/>
      <c r="E91" s="225"/>
      <c r="F91" s="130"/>
      <c r="G91" s="37">
        <f>F91*0.5</f>
        <v>0</v>
      </c>
    </row>
    <row r="92" spans="1:7" ht="16.5" customHeight="1" x14ac:dyDescent="0.25">
      <c r="A92" s="225" t="s">
        <v>122</v>
      </c>
      <c r="B92" s="225"/>
      <c r="C92" s="225"/>
      <c r="D92" s="225"/>
      <c r="E92" s="225"/>
      <c r="F92" s="130"/>
      <c r="G92" s="37">
        <f>F92*1</f>
        <v>0</v>
      </c>
    </row>
    <row r="93" spans="1:7" ht="38.25" customHeight="1" x14ac:dyDescent="0.25">
      <c r="A93" s="225" t="s">
        <v>123</v>
      </c>
      <c r="B93" s="225"/>
      <c r="C93" s="225"/>
      <c r="D93" s="225"/>
      <c r="E93" s="225"/>
      <c r="F93" s="130"/>
      <c r="G93" s="37">
        <f>F93*1</f>
        <v>0</v>
      </c>
    </row>
    <row r="94" spans="1:7" ht="35.25" customHeight="1" x14ac:dyDescent="0.25">
      <c r="A94" s="225" t="s">
        <v>124</v>
      </c>
      <c r="B94" s="225"/>
      <c r="C94" s="225"/>
      <c r="D94" s="225"/>
      <c r="E94" s="225"/>
      <c r="F94" s="130"/>
      <c r="G94" s="37">
        <f>F94*2</f>
        <v>0</v>
      </c>
    </row>
    <row r="95" spans="1:7" ht="57" customHeight="1" x14ac:dyDescent="0.25">
      <c r="A95" s="225" t="s">
        <v>125</v>
      </c>
      <c r="B95" s="225"/>
      <c r="C95" s="225"/>
      <c r="D95" s="225"/>
      <c r="E95" s="225"/>
      <c r="F95" s="130"/>
      <c r="G95" s="37">
        <f>F95*1</f>
        <v>0</v>
      </c>
    </row>
    <row r="96" spans="1:7" x14ac:dyDescent="0.25">
      <c r="A96" s="225" t="s">
        <v>122</v>
      </c>
      <c r="B96" s="225"/>
      <c r="C96" s="225"/>
      <c r="D96" s="225"/>
      <c r="E96" s="225"/>
      <c r="F96" s="130"/>
      <c r="G96" s="37">
        <f>F96*2</f>
        <v>0</v>
      </c>
    </row>
    <row r="97" spans="1:8" ht="49.5" customHeight="1" x14ac:dyDescent="0.25">
      <c r="A97" s="225" t="s">
        <v>126</v>
      </c>
      <c r="B97" s="225"/>
      <c r="C97" s="225"/>
      <c r="D97" s="225"/>
      <c r="E97" s="225"/>
      <c r="F97" s="130"/>
      <c r="G97" s="37">
        <f>F97*2</f>
        <v>0</v>
      </c>
    </row>
    <row r="98" spans="1:8" ht="37.5" customHeight="1" x14ac:dyDescent="0.25">
      <c r="A98" s="225" t="s">
        <v>127</v>
      </c>
      <c r="B98" s="225"/>
      <c r="C98" s="225"/>
      <c r="D98" s="225"/>
      <c r="E98" s="225"/>
      <c r="F98" s="130"/>
      <c r="G98" s="37">
        <f>F98*4</f>
        <v>0</v>
      </c>
    </row>
    <row r="99" spans="1:8" ht="36.75" customHeight="1" x14ac:dyDescent="0.25">
      <c r="A99" s="225" t="s">
        <v>128</v>
      </c>
      <c r="B99" s="225"/>
      <c r="C99" s="225"/>
      <c r="D99" s="225"/>
      <c r="E99" s="225"/>
      <c r="F99" s="130"/>
      <c r="G99" s="37">
        <f>F99*5</f>
        <v>0</v>
      </c>
    </row>
    <row r="100" spans="1:8" s="11" customFormat="1" x14ac:dyDescent="0.25">
      <c r="A100" s="229" t="s">
        <v>233</v>
      </c>
      <c r="B100" s="229"/>
      <c r="C100" s="229"/>
      <c r="D100" s="229"/>
      <c r="E100" s="229"/>
      <c r="F100" s="31">
        <f>SUM(F91:F99)</f>
        <v>0</v>
      </c>
      <c r="G100" s="31">
        <f>SUM(G91:G99)</f>
        <v>0</v>
      </c>
    </row>
    <row r="101" spans="1:8" s="12" customFormat="1" ht="38.25" customHeight="1" x14ac:dyDescent="0.25">
      <c r="A101" s="180" t="s">
        <v>274</v>
      </c>
      <c r="B101" s="181"/>
      <c r="C101" s="181"/>
      <c r="D101" s="181"/>
      <c r="E101" s="181"/>
      <c r="F101" s="182"/>
      <c r="G101" s="35">
        <f>IF(G100&lt;=5,(5-SUM(G91:G99)),0)</f>
        <v>5</v>
      </c>
      <c r="H101" s="10"/>
    </row>
    <row r="102" spans="1:8" ht="71.25" customHeight="1" x14ac:dyDescent="0.25">
      <c r="A102" s="23" t="s">
        <v>91</v>
      </c>
      <c r="B102" s="226" t="s">
        <v>175</v>
      </c>
      <c r="C102" s="227"/>
      <c r="D102" s="227"/>
      <c r="E102" s="227"/>
      <c r="F102" s="227"/>
      <c r="G102" s="228"/>
    </row>
    <row r="103" spans="1:8" ht="65.25" customHeight="1" x14ac:dyDescent="0.25">
      <c r="A103" s="164" t="s">
        <v>177</v>
      </c>
      <c r="B103" s="164"/>
      <c r="C103" s="164"/>
      <c r="D103" s="164"/>
      <c r="E103" s="164"/>
      <c r="F103" s="164"/>
      <c r="G103" s="164"/>
    </row>
    <row r="104" spans="1:8" ht="40.5" customHeight="1" x14ac:dyDescent="0.25">
      <c r="A104" s="178" t="s">
        <v>129</v>
      </c>
      <c r="B104" s="178"/>
      <c r="C104" s="178"/>
      <c r="D104" s="178"/>
      <c r="E104" s="178"/>
      <c r="F104" s="178"/>
      <c r="G104" s="178"/>
    </row>
    <row r="105" spans="1:8" ht="94.5" x14ac:dyDescent="0.25">
      <c r="A105" s="27" t="s">
        <v>0</v>
      </c>
      <c r="B105" s="27" t="s">
        <v>130</v>
      </c>
      <c r="C105" s="27" t="s">
        <v>176</v>
      </c>
      <c r="D105" s="27" t="s">
        <v>131</v>
      </c>
      <c r="E105" s="27" t="s">
        <v>132</v>
      </c>
      <c r="F105" s="27" t="s">
        <v>133</v>
      </c>
      <c r="G105" s="27" t="s">
        <v>155</v>
      </c>
    </row>
    <row r="106" spans="1:8" ht="20.25" customHeight="1" x14ac:dyDescent="0.25">
      <c r="A106" s="132"/>
      <c r="B106" s="132" t="s">
        <v>106</v>
      </c>
      <c r="C106" s="130"/>
      <c r="D106" s="130"/>
      <c r="E106" s="41">
        <f t="shared" ref="E106:E109" si="5">IF(C106=0,0,D106/C106*100)</f>
        <v>0</v>
      </c>
      <c r="F106" s="32" t="str">
        <f t="shared" ref="F106:F109" si="6">IF(E106=0,"0",IF( E106&gt;=81,"позитивна",IF(E106&lt;=49,"негативна","нейтральна")))</f>
        <v>0</v>
      </c>
      <c r="G106" s="32">
        <f t="shared" ref="G106:G109" si="7">IF(F106="позитивна",2,IF(F106="нейтральна",1,0))</f>
        <v>0</v>
      </c>
    </row>
    <row r="107" spans="1:8" ht="20.25" customHeight="1" x14ac:dyDescent="0.25">
      <c r="A107" s="132"/>
      <c r="B107" s="132" t="s">
        <v>106</v>
      </c>
      <c r="C107" s="130"/>
      <c r="D107" s="130"/>
      <c r="E107" s="41">
        <f t="shared" si="5"/>
        <v>0</v>
      </c>
      <c r="F107" s="32" t="str">
        <f t="shared" si="6"/>
        <v>0</v>
      </c>
      <c r="G107" s="32">
        <f t="shared" si="7"/>
        <v>0</v>
      </c>
    </row>
    <row r="108" spans="1:8" ht="20.25" customHeight="1" x14ac:dyDescent="0.25">
      <c r="A108" s="132"/>
      <c r="B108" s="132" t="s">
        <v>106</v>
      </c>
      <c r="C108" s="130"/>
      <c r="D108" s="130"/>
      <c r="E108" s="41">
        <f t="shared" si="5"/>
        <v>0</v>
      </c>
      <c r="F108" s="32" t="str">
        <f t="shared" si="6"/>
        <v>0</v>
      </c>
      <c r="G108" s="32">
        <f t="shared" si="7"/>
        <v>0</v>
      </c>
    </row>
    <row r="109" spans="1:8" ht="20.25" customHeight="1" x14ac:dyDescent="0.25">
      <c r="A109" s="132"/>
      <c r="B109" s="132" t="s">
        <v>106</v>
      </c>
      <c r="C109" s="130"/>
      <c r="D109" s="130"/>
      <c r="E109" s="41">
        <f t="shared" si="5"/>
        <v>0</v>
      </c>
      <c r="F109" s="32" t="str">
        <f t="shared" si="6"/>
        <v>0</v>
      </c>
      <c r="G109" s="32">
        <f t="shared" si="7"/>
        <v>0</v>
      </c>
    </row>
    <row r="110" spans="1:8" ht="20.25" customHeight="1" x14ac:dyDescent="0.25">
      <c r="A110" s="132"/>
      <c r="B110" s="132" t="s">
        <v>106</v>
      </c>
      <c r="C110" s="130"/>
      <c r="D110" s="130"/>
      <c r="E110" s="41">
        <f>IF(C110=0,0,D110/C110*100)</f>
        <v>0</v>
      </c>
      <c r="F110" s="32" t="str">
        <f>IF(E110=0,"0",IF( E110&gt;=81,"позитивна",IF(E110&lt;=49,"негативна","нейтральна")))</f>
        <v>0</v>
      </c>
      <c r="G110" s="60">
        <f>IF(F110="позитивна",2,IF(F110="нейтральна",1,0))</f>
        <v>0</v>
      </c>
      <c r="H110" s="12"/>
    </row>
    <row r="111" spans="1:8" ht="42" customHeight="1" x14ac:dyDescent="0.25">
      <c r="A111" s="253" t="s">
        <v>178</v>
      </c>
      <c r="B111" s="254"/>
      <c r="C111" s="254"/>
      <c r="D111" s="254"/>
      <c r="E111" s="254"/>
      <c r="F111" s="255"/>
      <c r="G111" s="127">
        <f>IF(COUNTIF(C106:C110,"&gt;0")=0,0,SUM(G106:G110)/COUNTIF(C106:C110,"&gt;0"))</f>
        <v>0</v>
      </c>
    </row>
    <row r="112" spans="1:8" s="43" customFormat="1" ht="41.25" customHeight="1" x14ac:dyDescent="0.25">
      <c r="A112" s="12"/>
      <c r="B112" s="12"/>
      <c r="C112" s="12"/>
      <c r="D112" s="12"/>
      <c r="E112" s="12"/>
      <c r="F112" s="68"/>
      <c r="G112" s="12"/>
    </row>
    <row r="113" spans="1:8" s="43" customFormat="1" ht="41.25" customHeight="1" x14ac:dyDescent="0.25">
      <c r="A113" s="236" t="s">
        <v>98</v>
      </c>
      <c r="B113" s="236"/>
      <c r="C113" s="236"/>
      <c r="D113" s="236"/>
      <c r="E113" s="236"/>
      <c r="F113" s="236"/>
      <c r="G113" s="236"/>
    </row>
    <row r="114" spans="1:8" s="43" customFormat="1" ht="34.5" customHeight="1" x14ac:dyDescent="0.25">
      <c r="A114" s="23" t="s">
        <v>11</v>
      </c>
      <c r="B114" s="226" t="s">
        <v>184</v>
      </c>
      <c r="C114" s="227"/>
      <c r="D114" s="227"/>
      <c r="E114" s="227"/>
      <c r="F114" s="227"/>
      <c r="G114" s="228"/>
      <c r="H114" s="40"/>
    </row>
    <row r="115" spans="1:8" ht="38.25" customHeight="1" x14ac:dyDescent="0.25">
      <c r="A115" s="250" t="s">
        <v>185</v>
      </c>
      <c r="B115" s="250"/>
      <c r="C115" s="250"/>
      <c r="D115" s="250"/>
      <c r="E115" s="250"/>
      <c r="F115" s="250"/>
      <c r="G115" s="250"/>
    </row>
    <row r="116" spans="1:8" s="12" customFormat="1" ht="54.75" customHeight="1" x14ac:dyDescent="0.25">
      <c r="A116" s="155"/>
      <c r="B116" s="251"/>
      <c r="C116" s="251"/>
      <c r="D116" s="251"/>
      <c r="E116" s="251"/>
      <c r="F116" s="156"/>
      <c r="G116" s="31">
        <f>IF(A116="заняття проводяться за типовою навчальною програмою",5,IF(A116="заняття проводяться за типовою навчальною програмою, частково застосовуються елементи інших методик",8,IF(A116="заняття проводяться з широким застосуванням елементів різних методик, розробляється педагогічна проблема",12,IF(A116="розроблено власний метод викладання, спрямований на вирішення педагогічної проблеми та підвищення якості КМО",15,0))))</f>
        <v>0</v>
      </c>
      <c r="H116" s="10"/>
    </row>
    <row r="117" spans="1:8" ht="18" customHeight="1" x14ac:dyDescent="0.25">
      <c r="A117" s="12"/>
      <c r="B117" s="12"/>
      <c r="C117" s="12"/>
      <c r="D117" s="12"/>
      <c r="E117" s="12"/>
      <c r="F117" s="68"/>
      <c r="G117" s="12"/>
    </row>
    <row r="118" spans="1:8" ht="41.25" customHeight="1" x14ac:dyDescent="0.25">
      <c r="A118" s="42" t="s">
        <v>15</v>
      </c>
      <c r="B118" s="252" t="s">
        <v>186</v>
      </c>
      <c r="C118" s="252"/>
      <c r="D118" s="252"/>
      <c r="E118" s="252"/>
      <c r="F118" s="252"/>
      <c r="G118" s="252"/>
    </row>
    <row r="119" spans="1:8" ht="41.25" customHeight="1" x14ac:dyDescent="0.25">
      <c r="A119" s="42" t="s">
        <v>16</v>
      </c>
      <c r="B119" s="252" t="s">
        <v>190</v>
      </c>
      <c r="C119" s="252"/>
      <c r="D119" s="252"/>
      <c r="E119" s="252"/>
      <c r="F119" s="252"/>
      <c r="G119" s="252"/>
    </row>
    <row r="120" spans="1:8" ht="63" customHeight="1" x14ac:dyDescent="0.25">
      <c r="A120" s="42" t="s">
        <v>79</v>
      </c>
      <c r="B120" s="252" t="s">
        <v>191</v>
      </c>
      <c r="C120" s="252"/>
      <c r="D120" s="252"/>
      <c r="E120" s="252"/>
      <c r="F120" s="252"/>
      <c r="G120" s="252"/>
      <c r="H120" s="12"/>
    </row>
    <row r="121" spans="1:8" ht="66" customHeight="1" x14ac:dyDescent="0.25">
      <c r="A121" s="164" t="s">
        <v>188</v>
      </c>
      <c r="B121" s="164"/>
      <c r="C121" s="164"/>
      <c r="D121" s="164"/>
      <c r="E121" s="164"/>
      <c r="F121" s="164"/>
      <c r="G121" s="164"/>
    </row>
    <row r="122" spans="1:8" s="64" customFormat="1" ht="78.75" customHeight="1" x14ac:dyDescent="0.25">
      <c r="A122" s="257" t="s">
        <v>189</v>
      </c>
      <c r="B122" s="258"/>
      <c r="C122" s="258"/>
      <c r="D122" s="258"/>
      <c r="E122" s="259"/>
      <c r="F122" s="17" t="s">
        <v>193</v>
      </c>
      <c r="G122" s="17" t="s">
        <v>192</v>
      </c>
      <c r="H122" s="63"/>
    </row>
    <row r="123" spans="1:8" ht="34.5" customHeight="1" x14ac:dyDescent="0.25">
      <c r="A123" s="244" t="s">
        <v>183</v>
      </c>
      <c r="B123" s="245"/>
      <c r="C123" s="245"/>
      <c r="D123" s="245"/>
      <c r="E123" s="246"/>
      <c r="F123" s="130"/>
      <c r="G123" s="37">
        <f>F123*5</f>
        <v>0</v>
      </c>
    </row>
    <row r="124" spans="1:8" ht="54.75" customHeight="1" x14ac:dyDescent="0.25">
      <c r="A124" s="244" t="s">
        <v>273</v>
      </c>
      <c r="B124" s="245"/>
      <c r="C124" s="245"/>
      <c r="D124" s="245"/>
      <c r="E124" s="246"/>
      <c r="F124" s="130"/>
      <c r="G124" s="37">
        <f>F124*5</f>
        <v>0</v>
      </c>
    </row>
    <row r="125" spans="1:8" ht="34.5" customHeight="1" x14ac:dyDescent="0.25">
      <c r="A125" s="231" t="s">
        <v>258</v>
      </c>
      <c r="B125" s="231"/>
      <c r="C125" s="231"/>
      <c r="D125" s="231"/>
      <c r="E125" s="231"/>
      <c r="F125" s="31">
        <f>SUM(F123:F124)</f>
        <v>0</v>
      </c>
      <c r="G125" s="31">
        <f>IF(SUM(G123:G124)&lt;=23,SUM(G123:G124),23)</f>
        <v>0</v>
      </c>
    </row>
    <row r="126" spans="1:8" ht="26.25" customHeight="1" x14ac:dyDescent="0.25">
      <c r="A126" s="67"/>
      <c r="B126" s="67"/>
      <c r="C126" s="67"/>
      <c r="D126" s="67"/>
      <c r="E126" s="67"/>
      <c r="F126" s="61"/>
      <c r="G126" s="61"/>
    </row>
    <row r="127" spans="1:8" s="63" customFormat="1" ht="84.75" customHeight="1" x14ac:dyDescent="0.25">
      <c r="A127" s="256" t="s">
        <v>257</v>
      </c>
      <c r="B127" s="256"/>
      <c r="C127" s="256"/>
      <c r="D127" s="256"/>
      <c r="E127" s="17" t="s">
        <v>195</v>
      </c>
      <c r="F127" s="17" t="s">
        <v>193</v>
      </c>
      <c r="G127" s="17" t="s">
        <v>192</v>
      </c>
    </row>
    <row r="128" spans="1:8" ht="82.5" customHeight="1" x14ac:dyDescent="0.25">
      <c r="A128" s="244" t="s">
        <v>38</v>
      </c>
      <c r="B128" s="245"/>
      <c r="C128" s="245"/>
      <c r="D128" s="246"/>
      <c r="E128" s="65"/>
      <c r="F128" s="130"/>
      <c r="G128" s="37">
        <f>F128*0.5</f>
        <v>0</v>
      </c>
    </row>
    <row r="129" spans="1:8" ht="90.75" customHeight="1" x14ac:dyDescent="0.25">
      <c r="A129" s="244" t="s">
        <v>194</v>
      </c>
      <c r="B129" s="245"/>
      <c r="C129" s="245"/>
      <c r="D129" s="246"/>
      <c r="E129" s="133"/>
      <c r="F129" s="37"/>
      <c r="G129" s="37">
        <f>IF(E129="так",15,0)</f>
        <v>0</v>
      </c>
    </row>
    <row r="130" spans="1:8" ht="33.75" customHeight="1" x14ac:dyDescent="0.25">
      <c r="A130" s="247" t="s">
        <v>259</v>
      </c>
      <c r="B130" s="248"/>
      <c r="C130" s="248"/>
      <c r="D130" s="248"/>
      <c r="E130" s="249"/>
      <c r="F130" s="31">
        <f>SUM(F128:F129)</f>
        <v>0</v>
      </c>
      <c r="G130" s="31">
        <f>SUM(G128:G129)</f>
        <v>0</v>
      </c>
      <c r="H130" s="12"/>
    </row>
    <row r="131" spans="1:8" ht="46.5" customHeight="1" x14ac:dyDescent="0.25">
      <c r="A131" s="180" t="s">
        <v>274</v>
      </c>
      <c r="B131" s="181"/>
      <c r="C131" s="181"/>
      <c r="D131" s="181"/>
      <c r="E131" s="181"/>
      <c r="F131" s="182"/>
      <c r="G131" s="35">
        <f>IF((G130+G125+G116)&lt;=23,(G130+G125+G116),23)</f>
        <v>0</v>
      </c>
    </row>
    <row r="132" spans="1:8" s="12" customFormat="1" ht="39" customHeight="1" x14ac:dyDescent="0.25">
      <c r="A132" s="21" t="s">
        <v>12</v>
      </c>
      <c r="B132" s="202" t="s">
        <v>196</v>
      </c>
      <c r="C132" s="203"/>
      <c r="D132" s="203"/>
      <c r="E132" s="203"/>
      <c r="F132" s="203"/>
      <c r="G132" s="204"/>
      <c r="H132" s="10"/>
    </row>
    <row r="133" spans="1:8" ht="40.5" customHeight="1" x14ac:dyDescent="0.25">
      <c r="A133" s="22" t="s">
        <v>76</v>
      </c>
      <c r="B133" s="142" t="s">
        <v>197</v>
      </c>
      <c r="C133" s="142"/>
      <c r="D133" s="142"/>
      <c r="E133" s="142"/>
      <c r="F133" s="142"/>
      <c r="G133" s="142"/>
    </row>
    <row r="134" spans="1:8" ht="46.5" customHeight="1" x14ac:dyDescent="0.25">
      <c r="A134" s="164" t="s">
        <v>200</v>
      </c>
      <c r="B134" s="164"/>
      <c r="C134" s="164"/>
      <c r="D134" s="164"/>
      <c r="E134" s="164"/>
      <c r="F134" s="164"/>
      <c r="G134" s="164"/>
    </row>
    <row r="135" spans="1:8" ht="41.25" customHeight="1" x14ac:dyDescent="0.25">
      <c r="A135" s="12"/>
      <c r="B135" s="143" t="s">
        <v>202</v>
      </c>
      <c r="C135" s="143"/>
      <c r="D135" s="143"/>
      <c r="E135" s="143"/>
      <c r="F135" s="143"/>
      <c r="G135" s="12"/>
    </row>
    <row r="136" spans="1:8" ht="31.5" x14ac:dyDescent="0.25">
      <c r="A136" s="165" t="s">
        <v>148</v>
      </c>
      <c r="B136" s="165"/>
      <c r="C136" s="27" t="s">
        <v>203</v>
      </c>
      <c r="D136" s="165" t="s">
        <v>204</v>
      </c>
      <c r="E136" s="165"/>
      <c r="F136" s="150" t="s">
        <v>205</v>
      </c>
      <c r="G136" s="152"/>
    </row>
    <row r="137" spans="1:8" x14ac:dyDescent="0.25">
      <c r="A137" s="172" t="s">
        <v>234</v>
      </c>
      <c r="B137" s="173"/>
      <c r="C137" s="173"/>
      <c r="D137" s="173"/>
      <c r="E137" s="173"/>
      <c r="F137" s="173"/>
      <c r="G137" s="174"/>
    </row>
    <row r="138" spans="1:8" s="63" customFormat="1" ht="19.5" customHeight="1" x14ac:dyDescent="0.25">
      <c r="A138" s="157" t="s">
        <v>106</v>
      </c>
      <c r="B138" s="157"/>
      <c r="C138" s="130"/>
      <c r="D138" s="158"/>
      <c r="E138" s="158"/>
      <c r="F138" s="162">
        <f>IF(C138&gt;0,D138/C138*100,0)</f>
        <v>0</v>
      </c>
      <c r="G138" s="163"/>
    </row>
    <row r="139" spans="1:8" s="63" customFormat="1" ht="19.5" customHeight="1" x14ac:dyDescent="0.25">
      <c r="A139" s="157" t="s">
        <v>106</v>
      </c>
      <c r="B139" s="157"/>
      <c r="C139" s="130"/>
      <c r="D139" s="158"/>
      <c r="E139" s="158"/>
      <c r="F139" s="162">
        <f t="shared" ref="F139:F142" si="8">IF(C139&gt;0,D139/C139*100,0)</f>
        <v>0</v>
      </c>
      <c r="G139" s="163"/>
    </row>
    <row r="140" spans="1:8" s="63" customFormat="1" ht="19.5" customHeight="1" x14ac:dyDescent="0.25">
      <c r="A140" s="157" t="s">
        <v>106</v>
      </c>
      <c r="B140" s="157"/>
      <c r="C140" s="130"/>
      <c r="D140" s="158"/>
      <c r="E140" s="158"/>
      <c r="F140" s="162">
        <f t="shared" si="8"/>
        <v>0</v>
      </c>
      <c r="G140" s="163"/>
    </row>
    <row r="141" spans="1:8" s="63" customFormat="1" ht="19.5" customHeight="1" x14ac:dyDescent="0.25">
      <c r="A141" s="157" t="s">
        <v>106</v>
      </c>
      <c r="B141" s="157"/>
      <c r="C141" s="130"/>
      <c r="D141" s="158"/>
      <c r="E141" s="158"/>
      <c r="F141" s="162">
        <f t="shared" si="8"/>
        <v>0</v>
      </c>
      <c r="G141" s="163"/>
    </row>
    <row r="142" spans="1:8" s="63" customFormat="1" ht="19.5" customHeight="1" x14ac:dyDescent="0.25">
      <c r="A142" s="157" t="s">
        <v>106</v>
      </c>
      <c r="B142" s="157"/>
      <c r="C142" s="130"/>
      <c r="D142" s="158"/>
      <c r="E142" s="158"/>
      <c r="F142" s="162">
        <f t="shared" si="8"/>
        <v>0</v>
      </c>
      <c r="G142" s="163"/>
    </row>
    <row r="143" spans="1:8" s="63" customFormat="1" ht="19.5" customHeight="1" x14ac:dyDescent="0.25">
      <c r="A143" s="172" t="s">
        <v>234</v>
      </c>
      <c r="B143" s="173"/>
      <c r="C143" s="173"/>
      <c r="D143" s="173"/>
      <c r="E143" s="173"/>
      <c r="F143" s="173"/>
      <c r="G143" s="174"/>
    </row>
    <row r="144" spans="1:8" s="63" customFormat="1" ht="19.5" customHeight="1" x14ac:dyDescent="0.25">
      <c r="A144" s="157" t="s">
        <v>106</v>
      </c>
      <c r="B144" s="157"/>
      <c r="C144" s="130"/>
      <c r="D144" s="158"/>
      <c r="E144" s="158"/>
      <c r="F144" s="162">
        <f>IF(C144&gt;0,D144/C144*100,0)</f>
        <v>0</v>
      </c>
      <c r="G144" s="163"/>
    </row>
    <row r="145" spans="1:7" s="63" customFormat="1" ht="19.5" customHeight="1" x14ac:dyDescent="0.25">
      <c r="A145" s="157" t="s">
        <v>106</v>
      </c>
      <c r="B145" s="157"/>
      <c r="C145" s="130"/>
      <c r="D145" s="158"/>
      <c r="E145" s="158"/>
      <c r="F145" s="162">
        <f t="shared" ref="F145:F148" si="9">IF(C145&gt;0,D145/C145*100,0)</f>
        <v>0</v>
      </c>
      <c r="G145" s="163"/>
    </row>
    <row r="146" spans="1:7" s="63" customFormat="1" ht="19.5" customHeight="1" x14ac:dyDescent="0.25">
      <c r="A146" s="157" t="s">
        <v>106</v>
      </c>
      <c r="B146" s="157"/>
      <c r="C146" s="130"/>
      <c r="D146" s="158"/>
      <c r="E146" s="158"/>
      <c r="F146" s="162">
        <f t="shared" si="9"/>
        <v>0</v>
      </c>
      <c r="G146" s="163"/>
    </row>
    <row r="147" spans="1:7" s="63" customFormat="1" ht="19.5" customHeight="1" x14ac:dyDescent="0.25">
      <c r="A147" s="157" t="s">
        <v>106</v>
      </c>
      <c r="B147" s="157"/>
      <c r="C147" s="130"/>
      <c r="D147" s="158"/>
      <c r="E147" s="158"/>
      <c r="F147" s="162">
        <f t="shared" si="9"/>
        <v>0</v>
      </c>
      <c r="G147" s="163"/>
    </row>
    <row r="148" spans="1:7" s="63" customFormat="1" ht="19.5" customHeight="1" x14ac:dyDescent="0.25">
      <c r="A148" s="157" t="s">
        <v>106</v>
      </c>
      <c r="B148" s="157"/>
      <c r="C148" s="130"/>
      <c r="D148" s="158"/>
      <c r="E148" s="158"/>
      <c r="F148" s="162">
        <f t="shared" si="9"/>
        <v>0</v>
      </c>
      <c r="G148" s="163"/>
    </row>
    <row r="149" spans="1:7" s="63" customFormat="1" ht="19.5" customHeight="1" x14ac:dyDescent="0.25">
      <c r="A149" s="172" t="s">
        <v>234</v>
      </c>
      <c r="B149" s="173"/>
      <c r="C149" s="173"/>
      <c r="D149" s="173"/>
      <c r="E149" s="173"/>
      <c r="F149" s="173"/>
      <c r="G149" s="174"/>
    </row>
    <row r="150" spans="1:7" s="63" customFormat="1" ht="19.5" customHeight="1" x14ac:dyDescent="0.25">
      <c r="A150" s="157" t="s">
        <v>106</v>
      </c>
      <c r="B150" s="157"/>
      <c r="C150" s="130"/>
      <c r="D150" s="158"/>
      <c r="E150" s="158"/>
      <c r="F150" s="162">
        <f>IF(C150&gt;0,D150/C150*100,0)</f>
        <v>0</v>
      </c>
      <c r="G150" s="163"/>
    </row>
    <row r="151" spans="1:7" s="63" customFormat="1" ht="19.5" customHeight="1" x14ac:dyDescent="0.25">
      <c r="A151" s="157" t="s">
        <v>106</v>
      </c>
      <c r="B151" s="157"/>
      <c r="C151" s="130"/>
      <c r="D151" s="158"/>
      <c r="E151" s="158"/>
      <c r="F151" s="162">
        <f t="shared" ref="F151:F154" si="10">IF(C151&gt;0,D151/C151*100,0)</f>
        <v>0</v>
      </c>
      <c r="G151" s="163"/>
    </row>
    <row r="152" spans="1:7" s="63" customFormat="1" ht="19.5" customHeight="1" x14ac:dyDescent="0.25">
      <c r="A152" s="157" t="s">
        <v>106</v>
      </c>
      <c r="B152" s="157"/>
      <c r="C152" s="130"/>
      <c r="D152" s="158"/>
      <c r="E152" s="158"/>
      <c r="F152" s="162">
        <f t="shared" si="10"/>
        <v>0</v>
      </c>
      <c r="G152" s="163"/>
    </row>
    <row r="153" spans="1:7" s="63" customFormat="1" ht="19.5" customHeight="1" x14ac:dyDescent="0.25">
      <c r="A153" s="157" t="s">
        <v>106</v>
      </c>
      <c r="B153" s="157"/>
      <c r="C153" s="130"/>
      <c r="D153" s="158"/>
      <c r="E153" s="158"/>
      <c r="F153" s="162">
        <f t="shared" si="10"/>
        <v>0</v>
      </c>
      <c r="G153" s="163"/>
    </row>
    <row r="154" spans="1:7" s="63" customFormat="1" ht="19.5" customHeight="1" x14ac:dyDescent="0.25">
      <c r="A154" s="157" t="s">
        <v>106</v>
      </c>
      <c r="B154" s="157"/>
      <c r="C154" s="130"/>
      <c r="D154" s="158"/>
      <c r="E154" s="158"/>
      <c r="F154" s="162">
        <f t="shared" si="10"/>
        <v>0</v>
      </c>
      <c r="G154" s="163"/>
    </row>
    <row r="155" spans="1:7" s="63" customFormat="1" ht="19.5" customHeight="1" x14ac:dyDescent="0.25">
      <c r="A155" s="172" t="s">
        <v>234</v>
      </c>
      <c r="B155" s="173"/>
      <c r="C155" s="173"/>
      <c r="D155" s="173"/>
      <c r="E155" s="173"/>
      <c r="F155" s="173"/>
      <c r="G155" s="174"/>
    </row>
    <row r="156" spans="1:7" s="63" customFormat="1" ht="19.5" customHeight="1" x14ac:dyDescent="0.25">
      <c r="A156" s="209" t="s">
        <v>106</v>
      </c>
      <c r="B156" s="210"/>
      <c r="C156" s="130"/>
      <c r="D156" s="158"/>
      <c r="E156" s="158"/>
      <c r="F156" s="162">
        <f>IF(C156&gt;0,D156/C156*100,0)</f>
        <v>0</v>
      </c>
      <c r="G156" s="163"/>
    </row>
    <row r="157" spans="1:7" s="63" customFormat="1" ht="19.5" customHeight="1" x14ac:dyDescent="0.25">
      <c r="A157" s="209" t="s">
        <v>106</v>
      </c>
      <c r="B157" s="210"/>
      <c r="C157" s="130"/>
      <c r="D157" s="158"/>
      <c r="E157" s="158"/>
      <c r="F157" s="162">
        <f t="shared" ref="F157:F160" si="11">IF(C157&gt;0,D157/C157*100,0)</f>
        <v>0</v>
      </c>
      <c r="G157" s="163"/>
    </row>
    <row r="158" spans="1:7" s="63" customFormat="1" ht="19.5" customHeight="1" x14ac:dyDescent="0.25">
      <c r="A158" s="209" t="s">
        <v>106</v>
      </c>
      <c r="B158" s="210"/>
      <c r="C158" s="130"/>
      <c r="D158" s="158"/>
      <c r="E158" s="158"/>
      <c r="F158" s="162">
        <f t="shared" si="11"/>
        <v>0</v>
      </c>
      <c r="G158" s="163"/>
    </row>
    <row r="159" spans="1:7" s="63" customFormat="1" ht="19.5" customHeight="1" x14ac:dyDescent="0.25">
      <c r="A159" s="209" t="s">
        <v>106</v>
      </c>
      <c r="B159" s="210"/>
      <c r="C159" s="130"/>
      <c r="D159" s="158"/>
      <c r="E159" s="158"/>
      <c r="F159" s="162">
        <f t="shared" si="11"/>
        <v>0</v>
      </c>
      <c r="G159" s="163"/>
    </row>
    <row r="160" spans="1:7" s="63" customFormat="1" ht="19.5" customHeight="1" x14ac:dyDescent="0.25">
      <c r="A160" s="209" t="s">
        <v>106</v>
      </c>
      <c r="B160" s="210"/>
      <c r="C160" s="130"/>
      <c r="D160" s="158"/>
      <c r="E160" s="158"/>
      <c r="F160" s="162">
        <f t="shared" si="11"/>
        <v>0</v>
      </c>
      <c r="G160" s="163"/>
    </row>
    <row r="161" spans="1:10" s="63" customFormat="1" ht="19.5" customHeight="1" x14ac:dyDescent="0.25">
      <c r="A161" s="172" t="s">
        <v>234</v>
      </c>
      <c r="B161" s="173"/>
      <c r="C161" s="173"/>
      <c r="D161" s="173"/>
      <c r="E161" s="173"/>
      <c r="F161" s="173"/>
      <c r="G161" s="174"/>
      <c r="H161" s="64"/>
    </row>
    <row r="162" spans="1:10" s="63" customFormat="1" ht="19.5" customHeight="1" x14ac:dyDescent="0.25">
      <c r="A162" s="209" t="s">
        <v>106</v>
      </c>
      <c r="B162" s="210"/>
      <c r="C162" s="130"/>
      <c r="D162" s="158"/>
      <c r="E162" s="158"/>
      <c r="F162" s="162">
        <f>IF(C162&gt;0,D162/C162*100,0)</f>
        <v>0</v>
      </c>
      <c r="G162" s="163"/>
      <c r="H162" s="64"/>
    </row>
    <row r="163" spans="1:10" s="64" customFormat="1" ht="19.5" customHeight="1" x14ac:dyDescent="0.25">
      <c r="A163" s="209" t="s">
        <v>106</v>
      </c>
      <c r="B163" s="210"/>
      <c r="C163" s="130"/>
      <c r="D163" s="158"/>
      <c r="E163" s="158"/>
      <c r="F163" s="162">
        <f t="shared" ref="F163:F165" si="12">IF(C163&gt;0,D163/C163*100,0)</f>
        <v>0</v>
      </c>
      <c r="G163" s="163"/>
    </row>
    <row r="164" spans="1:10" s="64" customFormat="1" ht="19.5" customHeight="1" x14ac:dyDescent="0.25">
      <c r="A164" s="209" t="s">
        <v>106</v>
      </c>
      <c r="B164" s="210"/>
      <c r="C164" s="130"/>
      <c r="D164" s="158"/>
      <c r="E164" s="158"/>
      <c r="F164" s="162">
        <f t="shared" si="12"/>
        <v>0</v>
      </c>
      <c r="G164" s="163"/>
    </row>
    <row r="165" spans="1:10" s="64" customFormat="1" ht="19.5" customHeight="1" x14ac:dyDescent="0.25">
      <c r="A165" s="209" t="s">
        <v>106</v>
      </c>
      <c r="B165" s="210"/>
      <c r="C165" s="130"/>
      <c r="D165" s="158"/>
      <c r="E165" s="158"/>
      <c r="F165" s="162">
        <f t="shared" si="12"/>
        <v>0</v>
      </c>
      <c r="G165" s="163"/>
    </row>
    <row r="166" spans="1:10" s="64" customFormat="1" ht="19.5" customHeight="1" x14ac:dyDescent="0.25">
      <c r="A166" s="209" t="s">
        <v>106</v>
      </c>
      <c r="B166" s="210"/>
      <c r="C166" s="130"/>
      <c r="D166" s="158"/>
      <c r="E166" s="158"/>
      <c r="F166" s="162">
        <f>IF(C166&gt;0,D166/C166*100,0)</f>
        <v>0</v>
      </c>
      <c r="G166" s="163"/>
    </row>
    <row r="167" spans="1:10" s="12" customFormat="1" ht="25.5" customHeight="1" x14ac:dyDescent="0.25">
      <c r="A167" s="215" t="s">
        <v>170</v>
      </c>
      <c r="B167" s="215"/>
      <c r="C167" s="36">
        <f>SUM(C138:C166)</f>
        <v>0</v>
      </c>
      <c r="D167" s="216">
        <f>SUM(D138:D166)</f>
        <v>0</v>
      </c>
      <c r="E167" s="216"/>
      <c r="F167" s="217">
        <f>IF(C167=0,0,D167/C167*100)</f>
        <v>0</v>
      </c>
      <c r="G167" s="218"/>
    </row>
    <row r="168" spans="1:10" s="12" customFormat="1" ht="31.5" customHeight="1" x14ac:dyDescent="0.25">
      <c r="A168" s="219" t="s">
        <v>274</v>
      </c>
      <c r="B168" s="219"/>
      <c r="C168" s="219"/>
      <c r="D168" s="219"/>
      <c r="E168" s="219"/>
      <c r="F168" s="220">
        <f>IF(F167&gt;=80,18,IF(AND(F167&gt;=70,F167&lt;=79),16,IF(AND(F167&gt;=60,D40&lt;=69),12,IF(AND(F167&gt;=50,F167&lt;=59),8,IF(AND(F167&gt;=45,F167&lt;=49),4,IF(F167&lt;=0,0,""))))))</f>
        <v>0</v>
      </c>
      <c r="G168" s="221" t="str">
        <f t="shared" ref="G168" si="13">IF(F168="шкільний рівень",0.2,IF(F168="районний (міський) рівень",0.3,IF(F168="обласний рівень",0.4,IF(F168="всеукраїнський рівень",0.5,""))))</f>
        <v/>
      </c>
    </row>
    <row r="169" spans="1:10" ht="40.5" customHeight="1" x14ac:dyDescent="0.25">
      <c r="A169" s="22" t="s">
        <v>77</v>
      </c>
      <c r="B169" s="142" t="s">
        <v>296</v>
      </c>
      <c r="C169" s="142"/>
      <c r="D169" s="142"/>
      <c r="E169" s="142"/>
      <c r="F169" s="142"/>
      <c r="G169" s="142"/>
    </row>
    <row r="170" spans="1:10" s="12" customFormat="1" ht="33" customHeight="1" x14ac:dyDescent="0.25">
      <c r="B170" s="143" t="s">
        <v>297</v>
      </c>
      <c r="C170" s="143"/>
      <c r="D170" s="143"/>
      <c r="E170" s="143"/>
      <c r="F170" s="143"/>
    </row>
    <row r="171" spans="1:10" s="12" customFormat="1" ht="19.5" customHeight="1" x14ac:dyDescent="0.25">
      <c r="A171" s="144" t="s">
        <v>148</v>
      </c>
      <c r="B171" s="146" t="s">
        <v>298</v>
      </c>
      <c r="C171" s="147"/>
      <c r="D171" s="150" t="s">
        <v>299</v>
      </c>
      <c r="E171" s="151"/>
      <c r="F171" s="152"/>
      <c r="G171" s="153" t="s">
        <v>300</v>
      </c>
    </row>
    <row r="172" spans="1:10" s="12" customFormat="1" ht="74.25" customHeight="1" x14ac:dyDescent="0.25">
      <c r="A172" s="145"/>
      <c r="B172" s="148"/>
      <c r="C172" s="149"/>
      <c r="D172" s="27" t="s">
        <v>301</v>
      </c>
      <c r="E172" s="27" t="s">
        <v>302</v>
      </c>
      <c r="F172" s="27" t="s">
        <v>303</v>
      </c>
      <c r="G172" s="154"/>
    </row>
    <row r="173" spans="1:10" s="56" customFormat="1" ht="21.75" customHeight="1" x14ac:dyDescent="0.25">
      <c r="A173" s="134" t="s">
        <v>106</v>
      </c>
      <c r="B173" s="155"/>
      <c r="C173" s="156"/>
      <c r="D173" s="131"/>
      <c r="E173" s="131"/>
      <c r="F173" s="37">
        <f>B173-D173-E173</f>
        <v>0</v>
      </c>
      <c r="G173" s="54">
        <f>IF(B173&gt;0,(F173+D173)/B173*100,0)</f>
        <v>0</v>
      </c>
      <c r="I173" s="12"/>
      <c r="J173" s="12"/>
    </row>
    <row r="174" spans="1:10" s="56" customFormat="1" ht="21.75" customHeight="1" x14ac:dyDescent="0.25">
      <c r="A174" s="134" t="s">
        <v>106</v>
      </c>
      <c r="B174" s="155"/>
      <c r="C174" s="156"/>
      <c r="D174" s="131"/>
      <c r="E174" s="131"/>
      <c r="F174" s="37">
        <f t="shared" ref="F174:F177" si="14">B174-D174-E174</f>
        <v>0</v>
      </c>
      <c r="G174" s="54">
        <f t="shared" ref="G174:G177" si="15">IF(B174&gt;0,(F174+D174)/B174*100,0)</f>
        <v>0</v>
      </c>
    </row>
    <row r="175" spans="1:10" s="64" customFormat="1" ht="21.75" customHeight="1" x14ac:dyDescent="0.25">
      <c r="A175" s="134" t="s">
        <v>106</v>
      </c>
      <c r="B175" s="155"/>
      <c r="C175" s="156"/>
      <c r="D175" s="131"/>
      <c r="E175" s="131"/>
      <c r="F175" s="37">
        <f t="shared" si="14"/>
        <v>0</v>
      </c>
      <c r="G175" s="54">
        <f t="shared" si="15"/>
        <v>0</v>
      </c>
    </row>
    <row r="176" spans="1:10" s="64" customFormat="1" ht="21.75" customHeight="1" x14ac:dyDescent="0.25">
      <c r="A176" s="134" t="s">
        <v>106</v>
      </c>
      <c r="B176" s="155"/>
      <c r="C176" s="156"/>
      <c r="D176" s="131"/>
      <c r="E176" s="131"/>
      <c r="F176" s="37">
        <f t="shared" si="14"/>
        <v>0</v>
      </c>
      <c r="G176" s="54">
        <f t="shared" si="15"/>
        <v>0</v>
      </c>
      <c r="H176" s="63"/>
    </row>
    <row r="177" spans="1:8" s="63" customFormat="1" ht="21.75" customHeight="1" x14ac:dyDescent="0.25">
      <c r="A177" s="134" t="s">
        <v>106</v>
      </c>
      <c r="B177" s="155"/>
      <c r="C177" s="156"/>
      <c r="D177" s="131"/>
      <c r="E177" s="131"/>
      <c r="F177" s="37">
        <f t="shared" si="14"/>
        <v>0</v>
      </c>
      <c r="G177" s="54">
        <f t="shared" si="15"/>
        <v>0</v>
      </c>
    </row>
    <row r="178" spans="1:8" s="63" customFormat="1" ht="21.75" customHeight="1" x14ac:dyDescent="0.25">
      <c r="A178" s="66" t="s">
        <v>170</v>
      </c>
      <c r="B178" s="222">
        <f>SUM(B173:B177)</f>
        <v>0</v>
      </c>
      <c r="C178" s="218"/>
      <c r="D178" s="36">
        <f t="shared" ref="D178:F178" si="16">SUM(D173:D177)</f>
        <v>0</v>
      </c>
      <c r="E178" s="36">
        <f t="shared" si="16"/>
        <v>0</v>
      </c>
      <c r="F178" s="36">
        <f t="shared" si="16"/>
        <v>0</v>
      </c>
      <c r="G178" s="55">
        <f>IF(B178&gt;0,F178/B178*100,0)</f>
        <v>0</v>
      </c>
    </row>
    <row r="179" spans="1:8" ht="27.75" customHeight="1" x14ac:dyDescent="0.25">
      <c r="A179" s="139" t="s">
        <v>274</v>
      </c>
      <c r="B179" s="140"/>
      <c r="C179" s="140"/>
      <c r="D179" s="140"/>
      <c r="E179" s="140"/>
      <c r="F179" s="141"/>
      <c r="G179" s="35">
        <f>IF(G178&gt;=90,18,IF(AND(G178&gt;=80,G178&lt;=89),16,IF(AND(G178&gt;=70,G178&lt;=79),12,IF(AND(G178&gt;=60,G178&lt;=69),8,IF(AND(G178&gt;=50,G178&lt;=59),4,IF(AND(G178&gt;=0,G178&lt;=49),0,))))))</f>
        <v>0</v>
      </c>
      <c r="H179" s="12"/>
    </row>
    <row r="180" spans="1:8" ht="48" customHeight="1" x14ac:dyDescent="0.25">
      <c r="A180" s="22" t="s">
        <v>78</v>
      </c>
      <c r="B180" s="142" t="s">
        <v>261</v>
      </c>
      <c r="C180" s="142"/>
      <c r="D180" s="142"/>
      <c r="E180" s="142"/>
      <c r="F180" s="142"/>
      <c r="G180" s="142"/>
    </row>
    <row r="181" spans="1:8" ht="49.5" customHeight="1" x14ac:dyDescent="0.25">
      <c r="A181" s="22" t="s">
        <v>80</v>
      </c>
      <c r="B181" s="142" t="s">
        <v>199</v>
      </c>
      <c r="C181" s="142"/>
      <c r="D181" s="142"/>
      <c r="E181" s="142"/>
      <c r="F181" s="142"/>
      <c r="G181" s="142"/>
    </row>
    <row r="182" spans="1:8" ht="51" customHeight="1" x14ac:dyDescent="0.25">
      <c r="A182" s="211" t="s">
        <v>206</v>
      </c>
      <c r="B182" s="211"/>
      <c r="C182" s="211"/>
      <c r="D182" s="211"/>
      <c r="E182" s="211"/>
      <c r="F182" s="211"/>
      <c r="G182" s="211"/>
    </row>
    <row r="183" spans="1:8" ht="105.75" customHeight="1" x14ac:dyDescent="0.25">
      <c r="A183" s="179" t="s">
        <v>260</v>
      </c>
      <c r="B183" s="179"/>
      <c r="C183" s="179"/>
      <c r="D183" s="205" t="s">
        <v>207</v>
      </c>
      <c r="E183" s="205"/>
      <c r="F183" s="179" t="s">
        <v>208</v>
      </c>
      <c r="G183" s="179"/>
    </row>
    <row r="184" spans="1:8" s="59" customFormat="1" ht="21" customHeight="1" x14ac:dyDescent="0.25">
      <c r="A184" s="197" t="s">
        <v>209</v>
      </c>
      <c r="B184" s="197"/>
      <c r="C184" s="197"/>
      <c r="D184" s="206"/>
      <c r="E184" s="206"/>
      <c r="F184" s="208">
        <f>D184*1</f>
        <v>0</v>
      </c>
      <c r="G184" s="208"/>
      <c r="H184" s="58"/>
    </row>
    <row r="185" spans="1:8" s="63" customFormat="1" ht="54.75" customHeight="1" x14ac:dyDescent="0.25">
      <c r="A185" s="197" t="s">
        <v>210</v>
      </c>
      <c r="B185" s="197"/>
      <c r="C185" s="197"/>
      <c r="D185" s="206"/>
      <c r="E185" s="206"/>
      <c r="F185" s="208">
        <f>D185*4</f>
        <v>0</v>
      </c>
      <c r="G185" s="208"/>
    </row>
    <row r="186" spans="1:8" s="64" customFormat="1" ht="33" customHeight="1" x14ac:dyDescent="0.25">
      <c r="A186" s="179" t="s">
        <v>170</v>
      </c>
      <c r="B186" s="179"/>
      <c r="C186" s="179"/>
      <c r="D186" s="207">
        <f>D184+D185</f>
        <v>0</v>
      </c>
      <c r="E186" s="207"/>
      <c r="F186" s="207">
        <f>IF((F184+F185)&lt;=10,(F184+F185),10)</f>
        <v>0</v>
      </c>
      <c r="G186" s="207"/>
      <c r="H186" s="63"/>
    </row>
    <row r="187" spans="1:8" s="63" customFormat="1" ht="21" customHeight="1" x14ac:dyDescent="0.25">
      <c r="A187" s="212" t="s">
        <v>274</v>
      </c>
      <c r="B187" s="213"/>
      <c r="C187" s="213"/>
      <c r="D187" s="213"/>
      <c r="E187" s="213"/>
      <c r="F187" s="214"/>
      <c r="G187" s="34">
        <f>F186</f>
        <v>0</v>
      </c>
      <c r="H187" s="64"/>
    </row>
    <row r="188" spans="1:8" s="63" customFormat="1" ht="21" customHeight="1" x14ac:dyDescent="0.25">
      <c r="A188" s="180" t="s">
        <v>277</v>
      </c>
      <c r="B188" s="181"/>
      <c r="C188" s="181"/>
      <c r="D188" s="181"/>
      <c r="E188" s="181"/>
      <c r="F188" s="182"/>
      <c r="G188" s="35">
        <f>IF((F168+G179+G187)&lt;=36,(F168+G179+G187),36)</f>
        <v>0</v>
      </c>
    </row>
    <row r="189" spans="1:8" s="64" customFormat="1" ht="23.25" customHeight="1" x14ac:dyDescent="0.25">
      <c r="A189" s="12"/>
      <c r="B189" s="12"/>
      <c r="C189" s="12"/>
      <c r="D189" s="12"/>
      <c r="E189" s="12"/>
      <c r="F189" s="68"/>
      <c r="G189" s="12"/>
      <c r="H189" s="63"/>
    </row>
    <row r="190" spans="1:8" s="63" customFormat="1" ht="34.5" customHeight="1" x14ac:dyDescent="0.25">
      <c r="A190" s="21" t="s">
        <v>19</v>
      </c>
      <c r="B190" s="202" t="s">
        <v>211</v>
      </c>
      <c r="C190" s="203"/>
      <c r="D190" s="203"/>
      <c r="E190" s="203"/>
      <c r="F190" s="203"/>
      <c r="G190" s="204"/>
      <c r="H190" s="64"/>
    </row>
    <row r="191" spans="1:8" s="63" customFormat="1" ht="35.25" customHeight="1" x14ac:dyDescent="0.25">
      <c r="A191" s="175" t="s">
        <v>212</v>
      </c>
      <c r="B191" s="175"/>
      <c r="C191" s="175"/>
      <c r="D191" s="175"/>
      <c r="E191" s="175"/>
      <c r="F191" s="175"/>
      <c r="G191" s="175"/>
    </row>
    <row r="192" spans="1:8" ht="41.25" customHeight="1" x14ac:dyDescent="0.25">
      <c r="B192" s="178" t="s">
        <v>213</v>
      </c>
      <c r="C192" s="178"/>
      <c r="D192" s="178"/>
      <c r="E192" s="178"/>
      <c r="F192" s="178"/>
    </row>
    <row r="193" spans="1:7" ht="78.75" customHeight="1" x14ac:dyDescent="0.25">
      <c r="A193" s="179" t="s">
        <v>148</v>
      </c>
      <c r="B193" s="179" t="s">
        <v>214</v>
      </c>
      <c r="C193" s="360" t="s">
        <v>309</v>
      </c>
      <c r="D193" s="357" t="s">
        <v>215</v>
      </c>
      <c r="E193" s="358"/>
      <c r="F193" s="358"/>
      <c r="G193" s="359"/>
    </row>
    <row r="194" spans="1:7" ht="126" customHeight="1" x14ac:dyDescent="0.25">
      <c r="A194" s="179"/>
      <c r="B194" s="179"/>
      <c r="C194" s="361"/>
      <c r="D194" s="26" t="s">
        <v>216</v>
      </c>
      <c r="E194" s="26" t="s">
        <v>217</v>
      </c>
      <c r="F194" s="26" t="s">
        <v>218</v>
      </c>
      <c r="G194" s="26" t="s">
        <v>219</v>
      </c>
    </row>
    <row r="195" spans="1:7" x14ac:dyDescent="0.25">
      <c r="A195" s="135" t="s">
        <v>106</v>
      </c>
      <c r="B195" s="136"/>
      <c r="C195" s="136"/>
      <c r="D195" s="136"/>
      <c r="E195" s="136"/>
      <c r="F195" s="136"/>
      <c r="G195" s="32">
        <f>B195-C195</f>
        <v>0</v>
      </c>
    </row>
    <row r="196" spans="1:7" x14ac:dyDescent="0.25">
      <c r="A196" s="135" t="s">
        <v>106</v>
      </c>
      <c r="B196" s="136"/>
      <c r="C196" s="136"/>
      <c r="D196" s="136"/>
      <c r="E196" s="136"/>
      <c r="F196" s="136"/>
      <c r="G196" s="32">
        <f t="shared" ref="G196:G199" si="17">B196-C196</f>
        <v>0</v>
      </c>
    </row>
    <row r="197" spans="1:7" x14ac:dyDescent="0.25">
      <c r="A197" s="135" t="s">
        <v>106</v>
      </c>
      <c r="B197" s="136"/>
      <c r="C197" s="136"/>
      <c r="D197" s="136"/>
      <c r="E197" s="136"/>
      <c r="F197" s="136"/>
      <c r="G197" s="32">
        <f t="shared" si="17"/>
        <v>0</v>
      </c>
    </row>
    <row r="198" spans="1:7" x14ac:dyDescent="0.25">
      <c r="A198" s="135" t="s">
        <v>106</v>
      </c>
      <c r="B198" s="136"/>
      <c r="C198" s="136"/>
      <c r="D198" s="136"/>
      <c r="E198" s="136"/>
      <c r="F198" s="136"/>
      <c r="G198" s="32">
        <f t="shared" si="17"/>
        <v>0</v>
      </c>
    </row>
    <row r="199" spans="1:7" x14ac:dyDescent="0.25">
      <c r="A199" s="135" t="s">
        <v>106</v>
      </c>
      <c r="B199" s="136"/>
      <c r="C199" s="136"/>
      <c r="D199" s="136"/>
      <c r="E199" s="136"/>
      <c r="F199" s="136"/>
      <c r="G199" s="32">
        <f t="shared" si="17"/>
        <v>0</v>
      </c>
    </row>
    <row r="200" spans="1:7" ht="40.5" customHeight="1" x14ac:dyDescent="0.25">
      <c r="A200" s="137" t="s">
        <v>220</v>
      </c>
      <c r="B200" s="138">
        <f t="shared" ref="B200:G200" si="18">SUM(B195:B199)</f>
        <v>0</v>
      </c>
      <c r="C200" s="138">
        <f t="shared" si="18"/>
        <v>0</v>
      </c>
      <c r="D200" s="138">
        <f t="shared" si="18"/>
        <v>0</v>
      </c>
      <c r="E200" s="138">
        <f t="shared" si="18"/>
        <v>0</v>
      </c>
      <c r="F200" s="138">
        <f t="shared" si="18"/>
        <v>0</v>
      </c>
      <c r="G200" s="31">
        <f t="shared" si="18"/>
        <v>0</v>
      </c>
    </row>
    <row r="201" spans="1:7" ht="40.5" customHeight="1" x14ac:dyDescent="0.25">
      <c r="A201" s="27" t="s">
        <v>221</v>
      </c>
      <c r="B201" s="57"/>
      <c r="C201" s="34">
        <f>IF(B200=0,0,IF(B200=C200,10,IF((10-G201)&lt;=0,0,10-G201)))</f>
        <v>0</v>
      </c>
      <c r="D201" s="31">
        <f>D200*1</f>
        <v>0</v>
      </c>
      <c r="E201" s="31">
        <f>E200*2</f>
        <v>0</v>
      </c>
      <c r="F201" s="31">
        <f>F200*3</f>
        <v>0</v>
      </c>
      <c r="G201" s="31">
        <f>G200*0.5</f>
        <v>0</v>
      </c>
    </row>
    <row r="202" spans="1:7" ht="33.75" customHeight="1" x14ac:dyDescent="0.25">
      <c r="A202" s="180" t="s">
        <v>274</v>
      </c>
      <c r="B202" s="181"/>
      <c r="C202" s="181"/>
      <c r="D202" s="181"/>
      <c r="E202" s="181"/>
      <c r="F202" s="182"/>
      <c r="G202" s="35">
        <f>SUM(C201:F201)</f>
        <v>0</v>
      </c>
    </row>
    <row r="203" spans="1:7" x14ac:dyDescent="0.25">
      <c r="A203" s="22" t="s">
        <v>22</v>
      </c>
      <c r="B203" s="142" t="s">
        <v>222</v>
      </c>
      <c r="C203" s="142"/>
      <c r="D203" s="142"/>
      <c r="E203" s="142"/>
      <c r="F203" s="142"/>
      <c r="G203" s="142"/>
    </row>
    <row r="204" spans="1:7" ht="86.25" customHeight="1" x14ac:dyDescent="0.25">
      <c r="A204" s="196" t="s">
        <v>260</v>
      </c>
      <c r="B204" s="196"/>
      <c r="C204" s="196"/>
      <c r="D204" s="196"/>
      <c r="E204" s="198" t="s">
        <v>207</v>
      </c>
      <c r="F204" s="199"/>
      <c r="G204" s="69" t="s">
        <v>208</v>
      </c>
    </row>
    <row r="205" spans="1:7" x14ac:dyDescent="0.25">
      <c r="A205" s="197" t="s">
        <v>262</v>
      </c>
      <c r="B205" s="197"/>
      <c r="C205" s="197"/>
      <c r="D205" s="197"/>
      <c r="E205" s="155"/>
      <c r="F205" s="156"/>
      <c r="G205" s="31">
        <f>E205*3</f>
        <v>0</v>
      </c>
    </row>
    <row r="206" spans="1:7" ht="20.25" x14ac:dyDescent="0.25">
      <c r="A206" s="180" t="s">
        <v>274</v>
      </c>
      <c r="B206" s="181"/>
      <c r="C206" s="181"/>
      <c r="D206" s="181"/>
      <c r="E206" s="181"/>
      <c r="F206" s="182"/>
      <c r="G206" s="35">
        <f>IF((G202+G205)&lt;=21,G202+G205,21)</f>
        <v>0</v>
      </c>
    </row>
    <row r="207" spans="1:7" ht="20.25" x14ac:dyDescent="0.25">
      <c r="A207" s="193" t="s">
        <v>223</v>
      </c>
      <c r="B207" s="194"/>
      <c r="C207" s="194"/>
      <c r="D207" s="194"/>
      <c r="E207" s="194"/>
      <c r="F207" s="194"/>
      <c r="G207" s="195"/>
    </row>
    <row r="208" spans="1:7" x14ac:dyDescent="0.25">
      <c r="A208" s="175" t="s">
        <v>224</v>
      </c>
      <c r="B208" s="175"/>
      <c r="C208" s="175"/>
      <c r="D208" s="175"/>
      <c r="E208" s="175"/>
      <c r="F208" s="175"/>
      <c r="G208" s="175"/>
    </row>
    <row r="209" spans="1:7" ht="63" x14ac:dyDescent="0.25">
      <c r="A209" s="187" t="s">
        <v>225</v>
      </c>
      <c r="B209" s="188"/>
      <c r="C209" s="189"/>
      <c r="D209" s="25" t="s">
        <v>227</v>
      </c>
      <c r="E209" s="176" t="s">
        <v>226</v>
      </c>
      <c r="F209" s="176"/>
      <c r="G209" s="25" t="s">
        <v>161</v>
      </c>
    </row>
    <row r="210" spans="1:7" x14ac:dyDescent="0.25">
      <c r="A210" s="190" t="s">
        <v>53</v>
      </c>
      <c r="B210" s="191"/>
      <c r="C210" s="192"/>
      <c r="D210" s="184" t="s">
        <v>137</v>
      </c>
      <c r="E210" s="177"/>
      <c r="F210" s="177"/>
      <c r="G210" s="37">
        <f>Опитувальник!E210*1</f>
        <v>0</v>
      </c>
    </row>
    <row r="211" spans="1:7" x14ac:dyDescent="0.25">
      <c r="A211" s="190" t="s">
        <v>54</v>
      </c>
      <c r="B211" s="191"/>
      <c r="C211" s="192"/>
      <c r="D211" s="185"/>
      <c r="E211" s="177"/>
      <c r="F211" s="177"/>
      <c r="G211" s="37">
        <f>Опитувальник!E211*1</f>
        <v>0</v>
      </c>
    </row>
    <row r="212" spans="1:7" ht="69" customHeight="1" x14ac:dyDescent="0.25">
      <c r="A212" s="190" t="s">
        <v>306</v>
      </c>
      <c r="B212" s="191"/>
      <c r="C212" s="192"/>
      <c r="D212" s="185"/>
      <c r="E212" s="200"/>
      <c r="F212" s="201"/>
      <c r="G212" s="37">
        <f>Опитувальник!E212*1</f>
        <v>0</v>
      </c>
    </row>
    <row r="213" spans="1:7" x14ac:dyDescent="0.25">
      <c r="A213" s="190" t="s">
        <v>55</v>
      </c>
      <c r="B213" s="191"/>
      <c r="C213" s="192"/>
      <c r="D213" s="186"/>
      <c r="E213" s="177"/>
      <c r="F213" s="177"/>
      <c r="G213" s="37">
        <f>Опитувальник!E213*1</f>
        <v>0</v>
      </c>
    </row>
    <row r="214" spans="1:7" ht="20.25" x14ac:dyDescent="0.25">
      <c r="A214" s="183" t="s">
        <v>274</v>
      </c>
      <c r="B214" s="183"/>
      <c r="C214" s="183"/>
      <c r="D214" s="183"/>
      <c r="E214" s="183"/>
      <c r="F214" s="183"/>
      <c r="G214" s="35">
        <f>SUM(G210:G213)</f>
        <v>0</v>
      </c>
    </row>
    <row r="215" spans="1:7" x14ac:dyDescent="0.25">
      <c r="A215" s="12"/>
      <c r="B215" s="12"/>
      <c r="C215" s="12"/>
      <c r="D215" s="12"/>
      <c r="E215" s="12"/>
      <c r="F215" s="68"/>
      <c r="G215" s="12"/>
    </row>
    <row r="216" spans="1:7" ht="49.5" customHeight="1" x14ac:dyDescent="0.25">
      <c r="A216" s="166" t="s">
        <v>230</v>
      </c>
      <c r="B216" s="166"/>
      <c r="C216" s="166"/>
      <c r="D216" s="166"/>
      <c r="E216" s="166"/>
      <c r="F216" s="166"/>
      <c r="G216" s="166"/>
    </row>
    <row r="217" spans="1:7" x14ac:dyDescent="0.25">
      <c r="A217" s="12"/>
      <c r="B217" s="12"/>
      <c r="C217" s="12"/>
      <c r="D217" s="12"/>
      <c r="E217" s="12"/>
      <c r="F217" s="68"/>
      <c r="G217" s="12"/>
    </row>
    <row r="218" spans="1:7" x14ac:dyDescent="0.25">
      <c r="A218" s="12"/>
      <c r="B218" s="12"/>
      <c r="C218" s="12"/>
      <c r="D218" s="12"/>
      <c r="E218" s="12"/>
      <c r="F218" s="68"/>
      <c r="G218" s="12"/>
    </row>
    <row r="219" spans="1:7" x14ac:dyDescent="0.25">
      <c r="A219" s="12"/>
      <c r="B219" s="12"/>
      <c r="C219" s="12"/>
      <c r="D219" s="12"/>
      <c r="E219" s="12"/>
      <c r="F219" s="68"/>
      <c r="G219" s="12"/>
    </row>
    <row r="220" spans="1:7" x14ac:dyDescent="0.25">
      <c r="A220" s="12"/>
      <c r="B220" s="12"/>
      <c r="C220" s="12"/>
      <c r="D220" s="12"/>
      <c r="E220" s="12"/>
      <c r="F220" s="68"/>
      <c r="G220" s="12"/>
    </row>
    <row r="221" spans="1:7" x14ac:dyDescent="0.25">
      <c r="A221" s="12"/>
      <c r="B221" s="12"/>
      <c r="C221" s="12"/>
      <c r="D221" s="12"/>
      <c r="E221" s="12"/>
      <c r="F221" s="68"/>
      <c r="G221" s="12"/>
    </row>
    <row r="222" spans="1:7" x14ac:dyDescent="0.25">
      <c r="A222" s="12"/>
      <c r="B222" s="12"/>
      <c r="C222" s="12"/>
      <c r="D222" s="12"/>
      <c r="E222" s="12"/>
      <c r="F222" s="68"/>
      <c r="G222" s="12"/>
    </row>
    <row r="223" spans="1:7" x14ac:dyDescent="0.25">
      <c r="A223" s="12"/>
      <c r="B223" s="12"/>
      <c r="C223" s="12"/>
      <c r="D223" s="12"/>
      <c r="E223" s="12"/>
      <c r="F223" s="68"/>
      <c r="G223" s="12"/>
    </row>
    <row r="224" spans="1:7" x14ac:dyDescent="0.25">
      <c r="A224" s="12"/>
      <c r="B224" s="12"/>
      <c r="C224" s="12"/>
      <c r="D224" s="12"/>
      <c r="E224" s="12"/>
      <c r="F224" s="68"/>
      <c r="G224" s="12"/>
    </row>
    <row r="225" spans="1:7" x14ac:dyDescent="0.25">
      <c r="A225" s="12"/>
      <c r="B225" s="12"/>
      <c r="C225" s="12"/>
      <c r="D225" s="12"/>
      <c r="E225" s="12"/>
      <c r="F225" s="68"/>
      <c r="G225" s="12"/>
    </row>
    <row r="226" spans="1:7" x14ac:dyDescent="0.25">
      <c r="A226" s="12"/>
      <c r="B226" s="12"/>
      <c r="C226" s="12"/>
      <c r="D226" s="12"/>
      <c r="E226" s="12"/>
      <c r="F226" s="68"/>
      <c r="G226" s="12"/>
    </row>
    <row r="227" spans="1:7" x14ac:dyDescent="0.25">
      <c r="A227" s="12"/>
      <c r="B227" s="12"/>
      <c r="C227" s="12"/>
      <c r="D227" s="12"/>
      <c r="E227" s="12"/>
      <c r="F227" s="68"/>
      <c r="G227" s="12"/>
    </row>
    <row r="228" spans="1:7" x14ac:dyDescent="0.25">
      <c r="A228" s="12"/>
      <c r="B228" s="12"/>
      <c r="C228" s="12"/>
      <c r="D228" s="12"/>
      <c r="E228" s="12"/>
      <c r="F228" s="68"/>
      <c r="G228" s="12"/>
    </row>
    <row r="229" spans="1:7" x14ac:dyDescent="0.25">
      <c r="A229" s="12"/>
      <c r="B229" s="12"/>
      <c r="C229" s="12"/>
      <c r="D229" s="12"/>
      <c r="E229" s="12"/>
      <c r="F229" s="68"/>
      <c r="G229" s="12"/>
    </row>
    <row r="230" spans="1:7" x14ac:dyDescent="0.25">
      <c r="A230" s="12"/>
      <c r="B230" s="12"/>
      <c r="C230" s="12"/>
      <c r="D230" s="12"/>
      <c r="E230" s="12"/>
      <c r="F230" s="68"/>
      <c r="G230" s="12"/>
    </row>
    <row r="231" spans="1:7" x14ac:dyDescent="0.25">
      <c r="A231" s="12"/>
      <c r="B231" s="12"/>
      <c r="C231" s="12"/>
      <c r="D231" s="12"/>
      <c r="E231" s="12"/>
      <c r="F231" s="68"/>
      <c r="G231" s="12"/>
    </row>
    <row r="232" spans="1:7" x14ac:dyDescent="0.25">
      <c r="A232" s="12"/>
      <c r="B232" s="12"/>
      <c r="C232" s="12"/>
      <c r="D232" s="12"/>
      <c r="E232" s="12"/>
      <c r="F232" s="68"/>
      <c r="G232" s="12"/>
    </row>
    <row r="233" spans="1:7" x14ac:dyDescent="0.25">
      <c r="A233" s="12"/>
      <c r="B233" s="12"/>
      <c r="C233" s="12"/>
      <c r="D233" s="12"/>
      <c r="E233" s="12"/>
      <c r="F233" s="68"/>
      <c r="G233" s="12"/>
    </row>
    <row r="234" spans="1:7" x14ac:dyDescent="0.25">
      <c r="A234" s="12"/>
      <c r="B234" s="12"/>
      <c r="C234" s="12"/>
      <c r="D234" s="12"/>
      <c r="E234" s="12"/>
      <c r="F234" s="68"/>
      <c r="G234" s="12"/>
    </row>
    <row r="235" spans="1:7" x14ac:dyDescent="0.25">
      <c r="A235" s="12"/>
      <c r="B235" s="12"/>
      <c r="C235" s="12"/>
      <c r="D235" s="12"/>
      <c r="E235" s="12"/>
      <c r="F235" s="68"/>
      <c r="G235" s="12"/>
    </row>
    <row r="236" spans="1:7" x14ac:dyDescent="0.25">
      <c r="A236" s="12"/>
      <c r="B236" s="12"/>
      <c r="C236" s="12"/>
      <c r="D236" s="12"/>
      <c r="E236" s="12"/>
      <c r="F236" s="68"/>
      <c r="G236" s="12"/>
    </row>
    <row r="237" spans="1:7" x14ac:dyDescent="0.25">
      <c r="A237" s="12"/>
      <c r="B237" s="12"/>
      <c r="C237" s="12"/>
      <c r="D237" s="12"/>
      <c r="E237" s="12"/>
      <c r="F237" s="68"/>
      <c r="G237" s="12"/>
    </row>
    <row r="238" spans="1:7" x14ac:dyDescent="0.25">
      <c r="A238" s="12"/>
      <c r="B238" s="12"/>
      <c r="C238" s="12"/>
      <c r="D238" s="12"/>
      <c r="E238" s="12"/>
      <c r="F238" s="68"/>
      <c r="G238" s="12"/>
    </row>
    <row r="239" spans="1:7" x14ac:dyDescent="0.25">
      <c r="A239" s="12"/>
      <c r="B239" s="12"/>
      <c r="C239" s="12"/>
      <c r="D239" s="12"/>
      <c r="E239" s="12"/>
      <c r="F239" s="68"/>
      <c r="G239" s="12"/>
    </row>
    <row r="240" spans="1:7" x14ac:dyDescent="0.25">
      <c r="A240" s="12"/>
      <c r="B240" s="12"/>
      <c r="C240" s="12"/>
      <c r="D240" s="12"/>
      <c r="E240" s="12"/>
      <c r="F240" s="68"/>
      <c r="G240" s="12"/>
    </row>
    <row r="241" spans="1:7" x14ac:dyDescent="0.25">
      <c r="A241" s="12"/>
      <c r="B241" s="12"/>
      <c r="C241" s="12"/>
      <c r="D241" s="12"/>
      <c r="E241" s="12"/>
      <c r="F241" s="68"/>
      <c r="G241" s="12"/>
    </row>
    <row r="242" spans="1:7" x14ac:dyDescent="0.25">
      <c r="A242" s="12"/>
      <c r="B242" s="12"/>
      <c r="C242" s="12"/>
      <c r="D242" s="12"/>
      <c r="E242" s="12"/>
      <c r="F242" s="68"/>
      <c r="G242" s="12"/>
    </row>
    <row r="243" spans="1:7" x14ac:dyDescent="0.25">
      <c r="A243" s="12"/>
      <c r="B243" s="12"/>
      <c r="C243" s="12"/>
      <c r="D243" s="12"/>
      <c r="E243" s="12"/>
      <c r="F243" s="68"/>
      <c r="G243" s="12"/>
    </row>
    <row r="244" spans="1:7" x14ac:dyDescent="0.25">
      <c r="A244" s="12"/>
      <c r="B244" s="12"/>
      <c r="C244" s="12"/>
      <c r="D244" s="12"/>
      <c r="E244" s="12"/>
      <c r="F244" s="68"/>
      <c r="G244" s="12"/>
    </row>
    <row r="245" spans="1:7" x14ac:dyDescent="0.25">
      <c r="A245" s="12"/>
      <c r="B245" s="12"/>
      <c r="C245" s="12"/>
      <c r="D245" s="12"/>
      <c r="E245" s="12"/>
      <c r="F245" s="68"/>
      <c r="G245" s="12"/>
    </row>
    <row r="246" spans="1:7" x14ac:dyDescent="0.25">
      <c r="A246" s="12"/>
      <c r="B246" s="12"/>
      <c r="C246" s="12"/>
      <c r="D246" s="12"/>
      <c r="E246" s="12"/>
      <c r="F246" s="68"/>
      <c r="G246" s="12"/>
    </row>
    <row r="247" spans="1:7" x14ac:dyDescent="0.25">
      <c r="A247" s="12"/>
      <c r="B247" s="12"/>
      <c r="C247" s="12"/>
      <c r="D247" s="12"/>
      <c r="E247" s="12"/>
      <c r="F247" s="68"/>
      <c r="G247" s="12"/>
    </row>
    <row r="248" spans="1:7" x14ac:dyDescent="0.25">
      <c r="A248" s="12"/>
      <c r="B248" s="12"/>
      <c r="C248" s="12"/>
      <c r="D248" s="12"/>
      <c r="E248" s="12"/>
      <c r="F248" s="68"/>
      <c r="G248" s="12"/>
    </row>
    <row r="249" spans="1:7" x14ac:dyDescent="0.25">
      <c r="A249" s="12"/>
      <c r="B249" s="12"/>
      <c r="C249" s="12"/>
      <c r="D249" s="12"/>
      <c r="E249" s="12"/>
      <c r="F249" s="68"/>
      <c r="G249" s="12"/>
    </row>
    <row r="250" spans="1:7" x14ac:dyDescent="0.25">
      <c r="A250" s="12"/>
      <c r="B250" s="12"/>
      <c r="C250" s="12"/>
      <c r="D250" s="12"/>
      <c r="E250" s="12"/>
      <c r="F250" s="68"/>
      <c r="G250" s="12"/>
    </row>
    <row r="251" spans="1:7" x14ac:dyDescent="0.25">
      <c r="A251" s="12"/>
      <c r="B251" s="12"/>
      <c r="C251" s="12"/>
      <c r="D251" s="12"/>
      <c r="E251" s="12"/>
      <c r="F251" s="68"/>
      <c r="G251" s="12"/>
    </row>
    <row r="252" spans="1:7" x14ac:dyDescent="0.25">
      <c r="A252" s="12"/>
      <c r="B252" s="12"/>
      <c r="C252" s="12"/>
      <c r="D252" s="12"/>
      <c r="E252" s="12"/>
      <c r="F252" s="68"/>
      <c r="G252" s="12"/>
    </row>
    <row r="253" spans="1:7" x14ac:dyDescent="0.25">
      <c r="A253" s="12"/>
      <c r="B253" s="12"/>
      <c r="C253" s="12"/>
      <c r="D253" s="12"/>
      <c r="E253" s="12"/>
      <c r="F253" s="68"/>
      <c r="G253" s="12"/>
    </row>
    <row r="254" spans="1:7" x14ac:dyDescent="0.25">
      <c r="A254" s="12"/>
      <c r="B254" s="12"/>
      <c r="C254" s="12"/>
      <c r="D254" s="12"/>
      <c r="E254" s="12"/>
      <c r="F254" s="68"/>
      <c r="G254" s="12"/>
    </row>
  </sheetData>
  <sheetProtection algorithmName="SHA-512" hashValue="xhDSK7uKMKSDMnkdaZIm/B9Appcj8a9L5BVTgpl4ofcXTbG2R1OS9aEJqnfxd0RfXC1XWXq79wS36BFAhtYvvw==" saltValue="3pP4rg8LaH2/NurZGQBzfw==" spinCount="100000" sheet="1" objects="1" scenarios="1" formatColumns="0" formatRows="0"/>
  <scenarios current="0" show="0">
    <scenario name="якщо" locked="1" count="1" user="Zhurova_OM" comment="Автор: Zhurova_OM , 05.03.2019">
      <inputCells r="D11" val="так"/>
    </scenario>
  </scenarios>
  <mergeCells count="289">
    <mergeCell ref="B132:G132"/>
    <mergeCell ref="A127:D127"/>
    <mergeCell ref="A125:E125"/>
    <mergeCell ref="A122:E122"/>
    <mergeCell ref="A123:E123"/>
    <mergeCell ref="A124:E124"/>
    <mergeCell ref="A101:F101"/>
    <mergeCell ref="D138:E138"/>
    <mergeCell ref="A7:C7"/>
    <mergeCell ref="D7:G7"/>
    <mergeCell ref="D8:G8"/>
    <mergeCell ref="A131:F131"/>
    <mergeCell ref="A86:F86"/>
    <mergeCell ref="A49:B49"/>
    <mergeCell ref="A50:B50"/>
    <mergeCell ref="A51:B51"/>
    <mergeCell ref="A95:E95"/>
    <mergeCell ref="A69:B69"/>
    <mergeCell ref="A70:B70"/>
    <mergeCell ref="A71:F71"/>
    <mergeCell ref="A62:B62"/>
    <mergeCell ref="A63:B63"/>
    <mergeCell ref="A64:B64"/>
    <mergeCell ref="A65:B65"/>
    <mergeCell ref="A104:G104"/>
    <mergeCell ref="A113:G113"/>
    <mergeCell ref="B114:G114"/>
    <mergeCell ref="A128:D128"/>
    <mergeCell ref="A129:D129"/>
    <mergeCell ref="A130:E130"/>
    <mergeCell ref="A115:G115"/>
    <mergeCell ref="A116:F116"/>
    <mergeCell ref="B118:G118"/>
    <mergeCell ref="B119:G119"/>
    <mergeCell ref="B120:G120"/>
    <mergeCell ref="A121:G121"/>
    <mergeCell ref="A111:F111"/>
    <mergeCell ref="A57:B57"/>
    <mergeCell ref="A58:B58"/>
    <mergeCell ref="B73:G73"/>
    <mergeCell ref="F33:G33"/>
    <mergeCell ref="F34:G34"/>
    <mergeCell ref="F35:G35"/>
    <mergeCell ref="F36:G36"/>
    <mergeCell ref="A47:B47"/>
    <mergeCell ref="A48:B48"/>
    <mergeCell ref="E40:F40"/>
    <mergeCell ref="A36:B36"/>
    <mergeCell ref="A37:B37"/>
    <mergeCell ref="A38:B38"/>
    <mergeCell ref="A45:B45"/>
    <mergeCell ref="A46:B46"/>
    <mergeCell ref="B39:C39"/>
    <mergeCell ref="B42:G42"/>
    <mergeCell ref="A43:G43"/>
    <mergeCell ref="B44:G44"/>
    <mergeCell ref="A66:B66"/>
    <mergeCell ref="A67:B67"/>
    <mergeCell ref="A10:G10"/>
    <mergeCell ref="F23:G23"/>
    <mergeCell ref="F24:G24"/>
    <mergeCell ref="F25:G25"/>
    <mergeCell ref="F26:G26"/>
    <mergeCell ref="F27:G27"/>
    <mergeCell ref="F28:G28"/>
    <mergeCell ref="F29:G29"/>
    <mergeCell ref="F32:G32"/>
    <mergeCell ref="B31:F31"/>
    <mergeCell ref="B15:G15"/>
    <mergeCell ref="B19:G19"/>
    <mergeCell ref="A23:B23"/>
    <mergeCell ref="A24:B24"/>
    <mergeCell ref="A25:B25"/>
    <mergeCell ref="A26:B26"/>
    <mergeCell ref="A27:B27"/>
    <mergeCell ref="A28:B28"/>
    <mergeCell ref="A29:B29"/>
    <mergeCell ref="A32:B32"/>
    <mergeCell ref="B11:C11"/>
    <mergeCell ref="D11:G11"/>
    <mergeCell ref="A74:G74"/>
    <mergeCell ref="A12:G12"/>
    <mergeCell ref="A14:G14"/>
    <mergeCell ref="B16:F16"/>
    <mergeCell ref="B17:F17"/>
    <mergeCell ref="B18:F18"/>
    <mergeCell ref="A21:G21"/>
    <mergeCell ref="B22:F22"/>
    <mergeCell ref="B30:C30"/>
    <mergeCell ref="B40:C40"/>
    <mergeCell ref="F37:G37"/>
    <mergeCell ref="F38:G38"/>
    <mergeCell ref="A59:B59"/>
    <mergeCell ref="A60:B60"/>
    <mergeCell ref="A61:B61"/>
    <mergeCell ref="A52:B52"/>
    <mergeCell ref="A53:B53"/>
    <mergeCell ref="A54:B54"/>
    <mergeCell ref="A55:B55"/>
    <mergeCell ref="A56:B56"/>
    <mergeCell ref="A33:B33"/>
    <mergeCell ref="A34:B34"/>
    <mergeCell ref="A35:B35"/>
    <mergeCell ref="A68:B68"/>
    <mergeCell ref="A75:E75"/>
    <mergeCell ref="A79:E79"/>
    <mergeCell ref="A80:E80"/>
    <mergeCell ref="A81:E81"/>
    <mergeCell ref="A82:E82"/>
    <mergeCell ref="A83:E83"/>
    <mergeCell ref="A84:E84"/>
    <mergeCell ref="A85:E85"/>
    <mergeCell ref="B87:G87"/>
    <mergeCell ref="A76:E76"/>
    <mergeCell ref="A77:E77"/>
    <mergeCell ref="A78:E78"/>
    <mergeCell ref="A88:G88"/>
    <mergeCell ref="B89:G89"/>
    <mergeCell ref="A90:E90"/>
    <mergeCell ref="A91:E91"/>
    <mergeCell ref="A92:E92"/>
    <mergeCell ref="A93:E93"/>
    <mergeCell ref="A94:E94"/>
    <mergeCell ref="A103:G103"/>
    <mergeCell ref="B102:G102"/>
    <mergeCell ref="A96:E96"/>
    <mergeCell ref="A97:E97"/>
    <mergeCell ref="A98:E98"/>
    <mergeCell ref="A99:E99"/>
    <mergeCell ref="A100:E100"/>
    <mergeCell ref="D150:E150"/>
    <mergeCell ref="D156:E156"/>
    <mergeCell ref="D166:E166"/>
    <mergeCell ref="A154:B154"/>
    <mergeCell ref="A157:B157"/>
    <mergeCell ref="A158:B158"/>
    <mergeCell ref="A159:B159"/>
    <mergeCell ref="A138:B138"/>
    <mergeCell ref="D148:E148"/>
    <mergeCell ref="D151:E151"/>
    <mergeCell ref="D157:E157"/>
    <mergeCell ref="D158:E158"/>
    <mergeCell ref="A144:B144"/>
    <mergeCell ref="D152:E152"/>
    <mergeCell ref="D153:E153"/>
    <mergeCell ref="D154:E154"/>
    <mergeCell ref="A147:B147"/>
    <mergeCell ref="A148:B148"/>
    <mergeCell ref="A151:B151"/>
    <mergeCell ref="A152:B152"/>
    <mergeCell ref="A153:B153"/>
    <mergeCell ref="A150:B150"/>
    <mergeCell ref="A156:B156"/>
    <mergeCell ref="A166:B166"/>
    <mergeCell ref="A160:B160"/>
    <mergeCell ref="A162:B162"/>
    <mergeCell ref="A182:G182"/>
    <mergeCell ref="F186:G186"/>
    <mergeCell ref="A188:F188"/>
    <mergeCell ref="A187:F187"/>
    <mergeCell ref="B180:G180"/>
    <mergeCell ref="B181:G181"/>
    <mergeCell ref="A163:B163"/>
    <mergeCell ref="A164:B164"/>
    <mergeCell ref="A165:B165"/>
    <mergeCell ref="F166:G166"/>
    <mergeCell ref="A167:B167"/>
    <mergeCell ref="D167:E167"/>
    <mergeCell ref="F167:G167"/>
    <mergeCell ref="A168:E168"/>
    <mergeCell ref="F168:G168"/>
    <mergeCell ref="F162:G162"/>
    <mergeCell ref="F163:G163"/>
    <mergeCell ref="F164:G164"/>
    <mergeCell ref="F165:G165"/>
    <mergeCell ref="B176:C176"/>
    <mergeCell ref="B177:C177"/>
    <mergeCell ref="B178:C178"/>
    <mergeCell ref="B190:G190"/>
    <mergeCell ref="A183:C183"/>
    <mergeCell ref="D183:E183"/>
    <mergeCell ref="F183:G183"/>
    <mergeCell ref="A184:C184"/>
    <mergeCell ref="A185:C185"/>
    <mergeCell ref="A186:C186"/>
    <mergeCell ref="D184:E184"/>
    <mergeCell ref="D185:E185"/>
    <mergeCell ref="D186:E186"/>
    <mergeCell ref="F184:G184"/>
    <mergeCell ref="F185:G185"/>
    <mergeCell ref="E213:F213"/>
    <mergeCell ref="A191:G191"/>
    <mergeCell ref="B192:F192"/>
    <mergeCell ref="A193:A194"/>
    <mergeCell ref="B193:B194"/>
    <mergeCell ref="A202:F202"/>
    <mergeCell ref="B203:G203"/>
    <mergeCell ref="A214:F214"/>
    <mergeCell ref="D210:D213"/>
    <mergeCell ref="A209:C209"/>
    <mergeCell ref="A210:C210"/>
    <mergeCell ref="A211:C211"/>
    <mergeCell ref="A213:C213"/>
    <mergeCell ref="A207:G207"/>
    <mergeCell ref="A206:F206"/>
    <mergeCell ref="A204:D204"/>
    <mergeCell ref="A205:D205"/>
    <mergeCell ref="E204:F204"/>
    <mergeCell ref="E205:F205"/>
    <mergeCell ref="A212:C212"/>
    <mergeCell ref="E212:F212"/>
    <mergeCell ref="D193:G193"/>
    <mergeCell ref="C193:C194"/>
    <mergeCell ref="A216:G216"/>
    <mergeCell ref="A1:G1"/>
    <mergeCell ref="A2:G2"/>
    <mergeCell ref="B20:G20"/>
    <mergeCell ref="A141:B141"/>
    <mergeCell ref="D141:E141"/>
    <mergeCell ref="A137:G137"/>
    <mergeCell ref="A143:G143"/>
    <mergeCell ref="A149:G149"/>
    <mergeCell ref="A155:G155"/>
    <mergeCell ref="A161:G161"/>
    <mergeCell ref="A139:B139"/>
    <mergeCell ref="A208:G208"/>
    <mergeCell ref="E209:F209"/>
    <mergeCell ref="E210:F210"/>
    <mergeCell ref="E211:F211"/>
    <mergeCell ref="D159:E159"/>
    <mergeCell ref="D160:E160"/>
    <mergeCell ref="D162:E162"/>
    <mergeCell ref="D163:E163"/>
    <mergeCell ref="D164:E164"/>
    <mergeCell ref="D165:E165"/>
    <mergeCell ref="D146:E146"/>
    <mergeCell ref="D147:E147"/>
    <mergeCell ref="F153:G153"/>
    <mergeCell ref="F154:G154"/>
    <mergeCell ref="F157:G157"/>
    <mergeCell ref="F158:G158"/>
    <mergeCell ref="F159:G159"/>
    <mergeCell ref="F160:G160"/>
    <mergeCell ref="F156:G156"/>
    <mergeCell ref="F140:G140"/>
    <mergeCell ref="F141:G141"/>
    <mergeCell ref="F142:G142"/>
    <mergeCell ref="F145:G145"/>
    <mergeCell ref="F146:G146"/>
    <mergeCell ref="F151:G151"/>
    <mergeCell ref="F152:G152"/>
    <mergeCell ref="F147:G147"/>
    <mergeCell ref="F148:G148"/>
    <mergeCell ref="F144:G144"/>
    <mergeCell ref="F150:G150"/>
    <mergeCell ref="A142:B142"/>
    <mergeCell ref="D142:E142"/>
    <mergeCell ref="A145:B145"/>
    <mergeCell ref="A146:B146"/>
    <mergeCell ref="D144:E144"/>
    <mergeCell ref="D145:E145"/>
    <mergeCell ref="A3:C3"/>
    <mergeCell ref="D3:G3"/>
    <mergeCell ref="A4:C4"/>
    <mergeCell ref="D4:G4"/>
    <mergeCell ref="A5:C5"/>
    <mergeCell ref="D5:G5"/>
    <mergeCell ref="D6:G6"/>
    <mergeCell ref="F139:G139"/>
    <mergeCell ref="A140:B140"/>
    <mergeCell ref="D139:E139"/>
    <mergeCell ref="D140:E140"/>
    <mergeCell ref="B133:G133"/>
    <mergeCell ref="A134:G134"/>
    <mergeCell ref="B135:F135"/>
    <mergeCell ref="D136:E136"/>
    <mergeCell ref="A136:B136"/>
    <mergeCell ref="F136:G136"/>
    <mergeCell ref="F138:G138"/>
    <mergeCell ref="A179:F179"/>
    <mergeCell ref="B169:G169"/>
    <mergeCell ref="B170:F170"/>
    <mergeCell ref="A171:A172"/>
    <mergeCell ref="B171:C172"/>
    <mergeCell ref="D171:F171"/>
    <mergeCell ref="G171:G172"/>
    <mergeCell ref="B173:C173"/>
    <mergeCell ref="B174:C174"/>
    <mergeCell ref="B175:C175"/>
  </mergeCells>
  <conditionalFormatting sqref="A11:B11 D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{7ABA00EE-B359-41C6-95C0-94FEEEBF6683}</x14:id>
        </ext>
      </extLst>
    </cfRule>
  </conditionalFormatting>
  <dataValidations xWindow="732" yWindow="385" count="1">
    <dataValidation operator="lessThanOrEqual" allowBlank="1" showInputMessage="1" showErrorMessage="1" sqref="E106:E110"/>
  </dataValidations>
  <pageMargins left="0.98425196850393704" right="0.39370078740157483" top="0.59055118110236227" bottom="0.59055118110236227" header="0" footer="0"/>
  <pageSetup paperSize="9" scale="66" fitToHeight="0" orientation="portrait" r:id="rId1"/>
  <headerFooter>
    <oddFooter>&amp;CВерсія 2019.1</oddFooter>
  </headerFooter>
  <rowBreaks count="8" manualBreakCount="8">
    <brk id="9" max="6" man="1"/>
    <brk id="41" max="6" man="1"/>
    <brk id="72" max="6" man="1"/>
    <brk id="86" max="6" man="1"/>
    <brk id="101" max="6" man="1"/>
    <brk id="112" max="6" man="1"/>
    <brk id="131" max="6" man="1"/>
    <brk id="189" max="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BA00EE-B359-41C6-95C0-94FEEEBF66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A11:B11 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32" yWindow="385" count="6">
        <x14:dataValidation type="list" allowBlank="1" showInputMessage="1" showErrorMessage="1" promptTitle="Оберіть варіант зі списку" prompt="_x000a_">
          <x14:formula1>
            <xm:f>'Зведена таблиця'!$C$5:$C$7</xm:f>
          </x14:formula1>
          <xm:sqref>D11</xm:sqref>
        </x14:dataValidation>
        <x14:dataValidation type="list" allowBlank="1" showInputMessage="1" showErrorMessage="1" promptTitle="Оберіть варіант зі списку" prompt="_x000a_">
          <x14:formula1>
            <xm:f>'Зведена таблиця'!$C$10:$C$11</xm:f>
          </x14:formula1>
          <xm:sqref>G16:G18</xm:sqref>
        </x14:dataValidation>
        <x14:dataValidation type="list" allowBlank="1" showInputMessage="1" showErrorMessage="1" promptTitle="Оберіть зі списку" prompt="Оберіть один із запропонованих варіантів зі списку">
          <x14:formula1>
            <xm:f>'Зведена таблиця'!$C$28:$C$31</xm:f>
          </x14:formula1>
          <xm:sqref>F46:F70</xm:sqref>
        </x14:dataValidation>
        <x14:dataValidation type="list" allowBlank="1" showInputMessage="1" showErrorMessage="1" promptTitle="Оберіть зі списку" prompt="_x000a_">
          <x14:formula1>
            <xm:f>'Зведена таблиця'!$C$47:$C$50</xm:f>
          </x14:formula1>
          <xm:sqref>A116</xm:sqref>
        </x14:dataValidation>
        <x14:dataValidation type="list" allowBlank="1" showInputMessage="1" showErrorMessage="1" promptTitle="Оберіть зі списку" prompt="Оберіть зі списку &quot;Так&quot;, якщо Вами були здійснені заходи за цим показником, та в наступній графі зазначте кількість (цифрами) заходів за обраним показником">
          <x14:formula1>
            <xm:f>'Зведена таблиця'!$C$16:$C$17</xm:f>
          </x14:formula1>
          <xm:sqref>E128:E129</xm:sqref>
        </x14:dataValidation>
        <x14:dataValidation type="list" allowBlank="1" showInputMessage="1" showErrorMessage="1" promptTitle="Оберіть зі списку" prompt="Оберіть зі списку &quot;Так&quot;, якщо Вами були здійснені заходи за цим показником, та в наступній графі зазначте кількість (цифрами) заходів за обраним показником">
          <x14:formula1>
            <xm:f>'Зведена таблиця'!$C$10:$C$11</xm:f>
          </x14:formula1>
          <xm:sqref>D210:D213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view="pageBreakPreview" zoomScale="98" zoomScaleNormal="100" zoomScaleSheetLayoutView="98" workbookViewId="0">
      <pane ySplit="3" topLeftCell="A72" activePane="bottomLeft" state="frozen"/>
      <selection pane="bottomLeft" activeCell="A77" sqref="A77:E77"/>
    </sheetView>
  </sheetViews>
  <sheetFormatPr defaultColWidth="9.140625" defaultRowHeight="15" x14ac:dyDescent="0.25"/>
  <cols>
    <col min="1" max="1" width="6.85546875" style="51" bestFit="1" customWidth="1"/>
    <col min="2" max="2" width="36" style="85" customWidth="1"/>
    <col min="3" max="3" width="36.140625" style="85" customWidth="1"/>
    <col min="4" max="5" width="16.85546875" style="51" customWidth="1"/>
    <col min="6" max="6" width="16.42578125" style="85" customWidth="1"/>
    <col min="7" max="7" width="8.7109375" style="85" customWidth="1"/>
    <col min="8" max="9" width="8" style="85" customWidth="1"/>
    <col min="10" max="10" width="7.140625" style="85" customWidth="1"/>
    <col min="11" max="11" width="6.140625" style="85" customWidth="1"/>
    <col min="12" max="12" width="6.7109375" style="85" customWidth="1"/>
    <col min="13" max="13" width="71" style="84" customWidth="1"/>
    <col min="14" max="16384" width="9.140625" style="85"/>
  </cols>
  <sheetData>
    <row r="1" spans="1:13" ht="30.75" customHeight="1" x14ac:dyDescent="0.25">
      <c r="A1" s="296" t="s">
        <v>307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77" t="s">
        <v>294</v>
      </c>
    </row>
    <row r="2" spans="1:13" ht="75" customHeight="1" x14ac:dyDescent="0.25">
      <c r="A2" s="297" t="s">
        <v>0</v>
      </c>
      <c r="B2" s="297" t="s">
        <v>1</v>
      </c>
      <c r="C2" s="297" t="s">
        <v>107</v>
      </c>
      <c r="D2" s="303" t="s">
        <v>108</v>
      </c>
      <c r="E2" s="299" t="s">
        <v>109</v>
      </c>
      <c r="F2" s="303" t="s">
        <v>110</v>
      </c>
      <c r="G2" s="297" t="s">
        <v>2</v>
      </c>
      <c r="H2" s="297"/>
      <c r="I2" s="297"/>
      <c r="J2" s="297"/>
      <c r="K2" s="297"/>
      <c r="L2" s="297"/>
      <c r="M2" s="298" t="s">
        <v>10</v>
      </c>
    </row>
    <row r="3" spans="1:13" x14ac:dyDescent="0.25">
      <c r="A3" s="297"/>
      <c r="B3" s="297"/>
      <c r="C3" s="297"/>
      <c r="D3" s="303"/>
      <c r="E3" s="300"/>
      <c r="F3" s="303"/>
      <c r="G3" s="9" t="s">
        <v>3</v>
      </c>
      <c r="H3" s="9" t="s">
        <v>4</v>
      </c>
      <c r="I3" s="9" t="s">
        <v>35</v>
      </c>
      <c r="J3" s="9" t="s">
        <v>5</v>
      </c>
      <c r="K3" s="9" t="s">
        <v>6</v>
      </c>
      <c r="L3" s="9" t="s">
        <v>7</v>
      </c>
      <c r="M3" s="298"/>
    </row>
    <row r="4" spans="1:13" x14ac:dyDescent="0.25">
      <c r="A4" s="301" t="s">
        <v>97</v>
      </c>
      <c r="B4" s="301"/>
      <c r="C4" s="301"/>
      <c r="D4" s="301"/>
      <c r="E4" s="302"/>
      <c r="F4" s="302"/>
      <c r="G4" s="86"/>
      <c r="H4" s="86"/>
      <c r="I4" s="86"/>
      <c r="J4" s="86"/>
      <c r="K4" s="86"/>
      <c r="L4" s="86"/>
      <c r="M4" s="78"/>
    </row>
    <row r="5" spans="1:13" ht="30" x14ac:dyDescent="0.25">
      <c r="A5" s="274" t="s">
        <v>81</v>
      </c>
      <c r="B5" s="274" t="s">
        <v>9</v>
      </c>
      <c r="C5" s="122" t="s">
        <v>281</v>
      </c>
      <c r="D5" s="1">
        <v>2</v>
      </c>
      <c r="E5" s="277">
        <f>Опитувальник!D11</f>
        <v>0</v>
      </c>
      <c r="F5" s="274" t="str">
        <f>IF(E5="бакалавр, молодший спеціаліст, середня спеціальна освіта",2,IF(E5="магістр, спеціаліст",4,IF(E5="немає вищої/довищої освіти",0,"")))</f>
        <v/>
      </c>
      <c r="G5" s="88" t="s">
        <v>8</v>
      </c>
      <c r="H5" s="1" t="s">
        <v>8</v>
      </c>
      <c r="I5" s="1"/>
      <c r="J5" s="1"/>
      <c r="K5" s="1"/>
      <c r="L5" s="1"/>
      <c r="M5" s="271" t="s">
        <v>23</v>
      </c>
    </row>
    <row r="6" spans="1:13" x14ac:dyDescent="0.25">
      <c r="A6" s="275"/>
      <c r="B6" s="275"/>
      <c r="C6" s="123" t="s">
        <v>282</v>
      </c>
      <c r="D6" s="1">
        <v>4</v>
      </c>
      <c r="E6" s="278"/>
      <c r="F6" s="275"/>
      <c r="G6" s="88"/>
      <c r="H6" s="1"/>
      <c r="I6" s="1" t="s">
        <v>8</v>
      </c>
      <c r="J6" s="1" t="s">
        <v>8</v>
      </c>
      <c r="K6" s="1" t="s">
        <v>8</v>
      </c>
      <c r="L6" s="1" t="s">
        <v>8</v>
      </c>
      <c r="M6" s="272"/>
    </row>
    <row r="7" spans="1:13" x14ac:dyDescent="0.25">
      <c r="A7" s="276"/>
      <c r="B7" s="276"/>
      <c r="C7" s="123" t="s">
        <v>134</v>
      </c>
      <c r="D7" s="1">
        <v>0</v>
      </c>
      <c r="E7" s="279"/>
      <c r="F7" s="276"/>
      <c r="G7" s="88"/>
      <c r="H7" s="1"/>
      <c r="I7" s="1" t="s">
        <v>8</v>
      </c>
      <c r="J7" s="1" t="s">
        <v>8</v>
      </c>
      <c r="K7" s="1" t="s">
        <v>8</v>
      </c>
      <c r="L7" s="1" t="s">
        <v>8</v>
      </c>
      <c r="M7" s="280"/>
    </row>
    <row r="8" spans="1:13" x14ac:dyDescent="0.25">
      <c r="A8" s="75" t="s">
        <v>82</v>
      </c>
      <c r="B8" s="15" t="s">
        <v>13</v>
      </c>
      <c r="C8" s="89"/>
      <c r="D8" s="1"/>
      <c r="E8" s="308"/>
      <c r="F8" s="308"/>
      <c r="G8" s="87"/>
      <c r="H8" s="87"/>
      <c r="I8" s="87"/>
      <c r="J8" s="87"/>
      <c r="K8" s="87"/>
      <c r="L8" s="87"/>
      <c r="M8" s="271" t="s">
        <v>18</v>
      </c>
    </row>
    <row r="9" spans="1:13" x14ac:dyDescent="0.25">
      <c r="A9" s="304" t="s">
        <v>83</v>
      </c>
      <c r="B9" s="271" t="s">
        <v>14</v>
      </c>
      <c r="C9" s="89" t="s">
        <v>25</v>
      </c>
      <c r="D9" s="44">
        <v>1</v>
      </c>
      <c r="E9" s="309"/>
      <c r="F9" s="309"/>
      <c r="G9" s="1" t="s">
        <v>8</v>
      </c>
      <c r="H9" s="1" t="s">
        <v>8</v>
      </c>
      <c r="I9" s="1"/>
      <c r="J9" s="1" t="s">
        <v>8</v>
      </c>
      <c r="K9" s="1" t="s">
        <v>8</v>
      </c>
      <c r="L9" s="1" t="s">
        <v>8</v>
      </c>
      <c r="M9" s="272"/>
    </row>
    <row r="10" spans="1:13" x14ac:dyDescent="0.25">
      <c r="A10" s="305"/>
      <c r="B10" s="272"/>
      <c r="C10" s="87" t="s">
        <v>137</v>
      </c>
      <c r="D10" s="1">
        <v>1</v>
      </c>
      <c r="E10" s="289">
        <f>Опитувальник!G16</f>
        <v>0</v>
      </c>
      <c r="F10" s="274">
        <f>IF(E10="Так",1,0)</f>
        <v>0</v>
      </c>
      <c r="G10" s="1"/>
      <c r="H10" s="1"/>
      <c r="I10" s="1"/>
      <c r="J10" s="1"/>
      <c r="K10" s="1"/>
      <c r="L10" s="1"/>
      <c r="M10" s="272"/>
    </row>
    <row r="11" spans="1:13" x14ac:dyDescent="0.25">
      <c r="A11" s="306"/>
      <c r="B11" s="280"/>
      <c r="C11" s="87" t="s">
        <v>138</v>
      </c>
      <c r="D11" s="1">
        <v>0</v>
      </c>
      <c r="E11" s="290"/>
      <c r="F11" s="276"/>
      <c r="G11" s="1"/>
      <c r="H11" s="1"/>
      <c r="I11" s="1"/>
      <c r="J11" s="1"/>
      <c r="K11" s="1"/>
      <c r="L11" s="1"/>
      <c r="M11" s="272"/>
    </row>
    <row r="12" spans="1:13" x14ac:dyDescent="0.25">
      <c r="A12" s="291" t="s">
        <v>84</v>
      </c>
      <c r="B12" s="271" t="s">
        <v>17</v>
      </c>
      <c r="C12" s="89" t="s">
        <v>25</v>
      </c>
      <c r="D12" s="44">
        <v>1</v>
      </c>
      <c r="E12" s="52"/>
      <c r="F12" s="90"/>
      <c r="G12" s="1" t="s">
        <v>8</v>
      </c>
      <c r="H12" s="1" t="s">
        <v>8</v>
      </c>
      <c r="I12" s="1"/>
      <c r="J12" s="1" t="s">
        <v>8</v>
      </c>
      <c r="K12" s="1" t="s">
        <v>8</v>
      </c>
      <c r="L12" s="1" t="s">
        <v>8</v>
      </c>
      <c r="M12" s="272"/>
    </row>
    <row r="13" spans="1:13" x14ac:dyDescent="0.25">
      <c r="A13" s="295"/>
      <c r="B13" s="272"/>
      <c r="C13" s="87" t="s">
        <v>137</v>
      </c>
      <c r="D13" s="1">
        <v>1</v>
      </c>
      <c r="E13" s="289">
        <f>Опитувальник!G17</f>
        <v>0</v>
      </c>
      <c r="F13" s="274">
        <f>IF(E13="Так",1,0)</f>
        <v>0</v>
      </c>
      <c r="G13" s="1"/>
      <c r="H13" s="1"/>
      <c r="I13" s="1"/>
      <c r="J13" s="1"/>
      <c r="K13" s="1"/>
      <c r="L13" s="1"/>
      <c r="M13" s="272"/>
    </row>
    <row r="14" spans="1:13" x14ac:dyDescent="0.25">
      <c r="A14" s="292"/>
      <c r="B14" s="280"/>
      <c r="C14" s="87" t="s">
        <v>138</v>
      </c>
      <c r="D14" s="1">
        <v>0</v>
      </c>
      <c r="E14" s="290"/>
      <c r="F14" s="276"/>
      <c r="G14" s="1"/>
      <c r="H14" s="1"/>
      <c r="I14" s="1"/>
      <c r="J14" s="1"/>
      <c r="K14" s="1"/>
      <c r="L14" s="1"/>
      <c r="M14" s="272"/>
    </row>
    <row r="15" spans="1:13" ht="25.5" customHeight="1" x14ac:dyDescent="0.25">
      <c r="A15" s="274" t="s">
        <v>85</v>
      </c>
      <c r="B15" s="277" t="s">
        <v>304</v>
      </c>
      <c r="C15" s="89" t="s">
        <v>25</v>
      </c>
      <c r="D15" s="44">
        <v>1</v>
      </c>
      <c r="E15" s="53"/>
      <c r="F15" s="90"/>
      <c r="G15" s="1" t="s">
        <v>8</v>
      </c>
      <c r="H15" s="1" t="s">
        <v>8</v>
      </c>
      <c r="I15" s="1"/>
      <c r="J15" s="1" t="s">
        <v>8</v>
      </c>
      <c r="K15" s="1" t="s">
        <v>8</v>
      </c>
      <c r="L15" s="1" t="s">
        <v>8</v>
      </c>
      <c r="M15" s="272"/>
    </row>
    <row r="16" spans="1:13" x14ac:dyDescent="0.25">
      <c r="A16" s="275"/>
      <c r="B16" s="278"/>
      <c r="C16" s="87" t="s">
        <v>137</v>
      </c>
      <c r="D16" s="1">
        <v>1</v>
      </c>
      <c r="E16" s="291">
        <f>Опитувальник!G18</f>
        <v>0</v>
      </c>
      <c r="F16" s="274">
        <f>IF(E16="Так",1,0)</f>
        <v>0</v>
      </c>
      <c r="G16" s="1"/>
      <c r="H16" s="1"/>
      <c r="I16" s="1"/>
      <c r="J16" s="1"/>
      <c r="K16" s="1"/>
      <c r="L16" s="1"/>
      <c r="M16" s="272"/>
    </row>
    <row r="17" spans="1:13" x14ac:dyDescent="0.25">
      <c r="A17" s="276"/>
      <c r="B17" s="279"/>
      <c r="C17" s="87" t="s">
        <v>138</v>
      </c>
      <c r="D17" s="1">
        <v>0</v>
      </c>
      <c r="E17" s="292"/>
      <c r="F17" s="276"/>
      <c r="G17" s="1"/>
      <c r="H17" s="1"/>
      <c r="I17" s="1"/>
      <c r="J17" s="1"/>
      <c r="K17" s="1"/>
      <c r="L17" s="1"/>
      <c r="M17" s="272"/>
    </row>
    <row r="18" spans="1:13" x14ac:dyDescent="0.25">
      <c r="A18" s="75" t="s">
        <v>86</v>
      </c>
      <c r="B18" s="15" t="s">
        <v>20</v>
      </c>
      <c r="C18" s="87"/>
      <c r="D18" s="1"/>
      <c r="E18" s="53"/>
      <c r="F18" s="90"/>
      <c r="G18" s="1"/>
      <c r="H18" s="1"/>
      <c r="I18" s="1"/>
      <c r="J18" s="1"/>
      <c r="K18" s="1"/>
      <c r="L18" s="1"/>
      <c r="M18" s="272"/>
    </row>
    <row r="19" spans="1:13" x14ac:dyDescent="0.25">
      <c r="A19" s="291" t="s">
        <v>87</v>
      </c>
      <c r="B19" s="271" t="s">
        <v>21</v>
      </c>
      <c r="C19" s="89" t="s">
        <v>25</v>
      </c>
      <c r="D19" s="44">
        <v>1</v>
      </c>
      <c r="E19" s="53"/>
      <c r="F19" s="90"/>
      <c r="G19" s="1"/>
      <c r="H19" s="1"/>
      <c r="I19" s="1"/>
      <c r="J19" s="1"/>
      <c r="K19" s="1"/>
      <c r="L19" s="1"/>
      <c r="M19" s="272"/>
    </row>
    <row r="20" spans="1:13" x14ac:dyDescent="0.25">
      <c r="A20" s="295"/>
      <c r="B20" s="272"/>
      <c r="C20" s="2" t="s">
        <v>111</v>
      </c>
      <c r="D20" s="1">
        <v>1</v>
      </c>
      <c r="E20" s="289">
        <f>Опитувальник!D40</f>
        <v>0</v>
      </c>
      <c r="F20" s="274">
        <f>Опитувальник!G40</f>
        <v>0</v>
      </c>
      <c r="G20" s="1"/>
      <c r="H20" s="1"/>
      <c r="I20" s="1"/>
      <c r="J20" s="1"/>
      <c r="K20" s="1"/>
      <c r="L20" s="1"/>
      <c r="M20" s="272"/>
    </row>
    <row r="21" spans="1:13" x14ac:dyDescent="0.25">
      <c r="A21" s="295"/>
      <c r="B21" s="272"/>
      <c r="C21" s="2" t="s">
        <v>112</v>
      </c>
      <c r="D21" s="1">
        <v>0.8</v>
      </c>
      <c r="E21" s="307"/>
      <c r="F21" s="275"/>
      <c r="G21" s="1"/>
      <c r="H21" s="1"/>
      <c r="I21" s="1"/>
      <c r="J21" s="1"/>
      <c r="K21" s="1"/>
      <c r="L21" s="1"/>
      <c r="M21" s="272"/>
    </row>
    <row r="22" spans="1:13" x14ac:dyDescent="0.25">
      <c r="A22" s="295"/>
      <c r="B22" s="272"/>
      <c r="C22" s="2" t="s">
        <v>113</v>
      </c>
      <c r="D22" s="1">
        <v>0.7</v>
      </c>
      <c r="E22" s="307"/>
      <c r="F22" s="275"/>
      <c r="G22" s="1"/>
      <c r="H22" s="1"/>
      <c r="I22" s="1"/>
      <c r="J22" s="1"/>
      <c r="K22" s="1"/>
      <c r="L22" s="1"/>
      <c r="M22" s="272"/>
    </row>
    <row r="23" spans="1:13" x14ac:dyDescent="0.25">
      <c r="A23" s="295"/>
      <c r="B23" s="272"/>
      <c r="C23" s="2" t="s">
        <v>114</v>
      </c>
      <c r="D23" s="1">
        <v>0.5</v>
      </c>
      <c r="E23" s="307"/>
      <c r="F23" s="275"/>
      <c r="G23" s="1"/>
      <c r="H23" s="1"/>
      <c r="I23" s="1"/>
      <c r="J23" s="1"/>
      <c r="K23" s="1"/>
      <c r="L23" s="1"/>
      <c r="M23" s="272"/>
    </row>
    <row r="24" spans="1:13" x14ac:dyDescent="0.25">
      <c r="A24" s="295"/>
      <c r="B24" s="272"/>
      <c r="C24" s="2" t="s">
        <v>115</v>
      </c>
      <c r="D24" s="1">
        <v>0.3</v>
      </c>
      <c r="E24" s="307"/>
      <c r="F24" s="275"/>
      <c r="G24" s="1"/>
      <c r="H24" s="1"/>
      <c r="I24" s="1"/>
      <c r="J24" s="1"/>
      <c r="K24" s="1"/>
      <c r="L24" s="1"/>
      <c r="M24" s="272"/>
    </row>
    <row r="25" spans="1:13" x14ac:dyDescent="0.25">
      <c r="A25" s="292"/>
      <c r="B25" s="280"/>
      <c r="C25" s="2" t="s">
        <v>116</v>
      </c>
      <c r="D25" s="1">
        <v>0</v>
      </c>
      <c r="E25" s="290"/>
      <c r="F25" s="276"/>
      <c r="G25" s="1"/>
      <c r="H25" s="1"/>
      <c r="I25" s="1"/>
      <c r="J25" s="1"/>
      <c r="K25" s="1"/>
      <c r="L25" s="1"/>
      <c r="M25" s="280"/>
    </row>
    <row r="26" spans="1:13" x14ac:dyDescent="0.25">
      <c r="A26" s="291" t="s">
        <v>88</v>
      </c>
      <c r="B26" s="271" t="s">
        <v>305</v>
      </c>
      <c r="C26" s="89" t="s">
        <v>24</v>
      </c>
      <c r="D26" s="45">
        <v>2</v>
      </c>
      <c r="E26" s="53"/>
      <c r="F26" s="90"/>
      <c r="G26" s="1"/>
      <c r="H26" s="1"/>
      <c r="I26" s="1"/>
      <c r="J26" s="1"/>
      <c r="K26" s="1"/>
      <c r="L26" s="1"/>
      <c r="M26" s="271" t="s">
        <v>278</v>
      </c>
    </row>
    <row r="27" spans="1:13" x14ac:dyDescent="0.25">
      <c r="A27" s="295"/>
      <c r="B27" s="272"/>
      <c r="C27" s="91" t="s">
        <v>25</v>
      </c>
      <c r="D27" s="45">
        <v>5</v>
      </c>
      <c r="E27" s="53"/>
      <c r="F27" s="90"/>
      <c r="G27" s="1"/>
      <c r="H27" s="1"/>
      <c r="I27" s="1"/>
      <c r="J27" s="1"/>
      <c r="K27" s="1"/>
      <c r="L27" s="1"/>
      <c r="M27" s="272"/>
    </row>
    <row r="28" spans="1:13" x14ac:dyDescent="0.25">
      <c r="A28" s="295"/>
      <c r="B28" s="272"/>
      <c r="C28" s="2" t="s">
        <v>151</v>
      </c>
      <c r="D28" s="1">
        <v>0.2</v>
      </c>
      <c r="E28" s="291">
        <f>COUNTA(Опитувальник!A46:B70)</f>
        <v>0</v>
      </c>
      <c r="F28" s="298">
        <f>Опитувальник!G71</f>
        <v>0</v>
      </c>
      <c r="G28" s="1"/>
      <c r="H28" s="1"/>
      <c r="I28" s="1"/>
      <c r="J28" s="1"/>
      <c r="K28" s="1"/>
      <c r="L28" s="1"/>
      <c r="M28" s="272"/>
    </row>
    <row r="29" spans="1:13" x14ac:dyDescent="0.25">
      <c r="A29" s="295"/>
      <c r="B29" s="272"/>
      <c r="C29" s="2" t="s">
        <v>152</v>
      </c>
      <c r="D29" s="1">
        <v>0.3</v>
      </c>
      <c r="E29" s="295"/>
      <c r="F29" s="298"/>
      <c r="G29" s="1"/>
      <c r="H29" s="1"/>
      <c r="I29" s="1"/>
      <c r="J29" s="1"/>
      <c r="K29" s="1"/>
      <c r="L29" s="1"/>
      <c r="M29" s="272"/>
    </row>
    <row r="30" spans="1:13" x14ac:dyDescent="0.25">
      <c r="A30" s="295"/>
      <c r="B30" s="272"/>
      <c r="C30" s="2" t="s">
        <v>153</v>
      </c>
      <c r="D30" s="1">
        <v>0.4</v>
      </c>
      <c r="E30" s="295"/>
      <c r="F30" s="298"/>
      <c r="G30" s="1"/>
      <c r="H30" s="1"/>
      <c r="I30" s="1"/>
      <c r="J30" s="1"/>
      <c r="K30" s="1"/>
      <c r="L30" s="1"/>
      <c r="M30" s="272"/>
    </row>
    <row r="31" spans="1:13" ht="16.5" customHeight="1" x14ac:dyDescent="0.25">
      <c r="A31" s="295"/>
      <c r="B31" s="272"/>
      <c r="C31" s="2" t="s">
        <v>154</v>
      </c>
      <c r="D31" s="1">
        <v>0.5</v>
      </c>
      <c r="E31" s="295"/>
      <c r="F31" s="298"/>
      <c r="G31" s="1"/>
      <c r="H31" s="1"/>
      <c r="I31" s="1"/>
      <c r="J31" s="1"/>
      <c r="K31" s="1"/>
      <c r="L31" s="1"/>
      <c r="M31" s="272"/>
    </row>
    <row r="32" spans="1:13" ht="45" customHeight="1" x14ac:dyDescent="0.25">
      <c r="A32" s="274" t="s">
        <v>89</v>
      </c>
      <c r="B32" s="277" t="s">
        <v>26</v>
      </c>
      <c r="C32" s="89" t="s">
        <v>25</v>
      </c>
      <c r="D32" s="45">
        <v>5</v>
      </c>
      <c r="E32" s="53"/>
      <c r="F32" s="90"/>
      <c r="G32" s="1"/>
      <c r="H32" s="1"/>
      <c r="I32" s="1"/>
      <c r="J32" s="1"/>
      <c r="K32" s="1"/>
      <c r="L32" s="1"/>
      <c r="M32" s="267" t="s">
        <v>28</v>
      </c>
    </row>
    <row r="33" spans="1:13" ht="15" customHeight="1" x14ac:dyDescent="0.25">
      <c r="A33" s="275"/>
      <c r="B33" s="278"/>
      <c r="C33" s="122" t="s">
        <v>290</v>
      </c>
      <c r="D33" s="38">
        <v>2</v>
      </c>
      <c r="E33" s="53"/>
      <c r="F33" s="90"/>
      <c r="G33" s="1"/>
      <c r="H33" s="1"/>
      <c r="I33" s="1"/>
      <c r="J33" s="1"/>
      <c r="K33" s="1"/>
      <c r="L33" s="1"/>
      <c r="M33" s="268"/>
    </row>
    <row r="34" spans="1:13" ht="30" x14ac:dyDescent="0.25">
      <c r="A34" s="275"/>
      <c r="B34" s="278"/>
      <c r="C34" s="122" t="s">
        <v>291</v>
      </c>
      <c r="D34" s="38">
        <v>2</v>
      </c>
      <c r="E34" s="53"/>
      <c r="F34" s="90"/>
      <c r="G34" s="1"/>
      <c r="H34" s="1"/>
      <c r="I34" s="1"/>
      <c r="J34" s="1"/>
      <c r="K34" s="1"/>
      <c r="L34" s="1"/>
      <c r="M34" s="268"/>
    </row>
    <row r="35" spans="1:13" x14ac:dyDescent="0.25">
      <c r="A35" s="275"/>
      <c r="B35" s="278"/>
      <c r="C35" s="122" t="s">
        <v>292</v>
      </c>
      <c r="D35" s="38">
        <v>1</v>
      </c>
      <c r="E35" s="101">
        <f>Опитувальник!F85</f>
        <v>0</v>
      </c>
      <c r="F35" s="75">
        <f>Опитувальник!G85</f>
        <v>0</v>
      </c>
      <c r="G35" s="1"/>
      <c r="H35" s="1"/>
      <c r="I35" s="1"/>
      <c r="J35" s="1"/>
      <c r="K35" s="1"/>
      <c r="L35" s="1"/>
      <c r="M35" s="269"/>
    </row>
    <row r="36" spans="1:13" x14ac:dyDescent="0.25">
      <c r="A36" s="274" t="s">
        <v>90</v>
      </c>
      <c r="B36" s="277" t="s">
        <v>27</v>
      </c>
      <c r="C36" s="91" t="s">
        <v>25</v>
      </c>
      <c r="D36" s="45">
        <v>5</v>
      </c>
      <c r="E36" s="53"/>
      <c r="F36" s="90"/>
      <c r="G36" s="1"/>
      <c r="H36" s="1"/>
      <c r="I36" s="1"/>
      <c r="J36" s="1"/>
      <c r="K36" s="1"/>
      <c r="L36" s="1"/>
      <c r="M36" s="79"/>
    </row>
    <row r="37" spans="1:13" x14ac:dyDescent="0.25">
      <c r="A37" s="275"/>
      <c r="B37" s="278"/>
      <c r="C37" s="2" t="s">
        <v>158</v>
      </c>
      <c r="D37" s="38"/>
      <c r="E37" s="1">
        <f>Опитувальник!F100</f>
        <v>0</v>
      </c>
      <c r="F37" s="75">
        <f>Опитувальник!G101</f>
        <v>5</v>
      </c>
      <c r="G37" s="1"/>
      <c r="H37" s="1"/>
      <c r="I37" s="1"/>
      <c r="J37" s="1"/>
      <c r="K37" s="1"/>
      <c r="L37" s="1"/>
      <c r="M37" s="73"/>
    </row>
    <row r="38" spans="1:13" ht="53.25" x14ac:dyDescent="0.25">
      <c r="A38" s="298" t="s">
        <v>91</v>
      </c>
      <c r="B38" s="277" t="s">
        <v>29</v>
      </c>
      <c r="C38" s="89" t="s">
        <v>275</v>
      </c>
      <c r="D38" s="45">
        <v>2</v>
      </c>
      <c r="E38" s="53"/>
      <c r="F38" s="90"/>
      <c r="G38" s="1"/>
      <c r="H38" s="1"/>
      <c r="I38" s="1"/>
      <c r="J38" s="1"/>
      <c r="K38" s="1"/>
      <c r="L38" s="1"/>
      <c r="M38" s="79"/>
    </row>
    <row r="39" spans="1:13" ht="15" customHeight="1" x14ac:dyDescent="0.25">
      <c r="A39" s="298"/>
      <c r="B39" s="278"/>
      <c r="C39" s="2" t="s">
        <v>30</v>
      </c>
      <c r="D39" s="38">
        <v>2</v>
      </c>
      <c r="E39" s="311">
        <f>Опитувальник!G111</f>
        <v>0</v>
      </c>
      <c r="F39" s="314">
        <f>Опитувальник!G111</f>
        <v>0</v>
      </c>
      <c r="G39" s="1"/>
      <c r="H39" s="1"/>
      <c r="I39" s="1"/>
      <c r="J39" s="1"/>
      <c r="K39" s="1"/>
      <c r="L39" s="1"/>
      <c r="M39" s="271" t="s">
        <v>33</v>
      </c>
    </row>
    <row r="40" spans="1:13" x14ac:dyDescent="0.25">
      <c r="A40" s="298"/>
      <c r="B40" s="278"/>
      <c r="C40" s="2" t="s">
        <v>31</v>
      </c>
      <c r="D40" s="38">
        <v>1</v>
      </c>
      <c r="E40" s="312"/>
      <c r="F40" s="315"/>
      <c r="G40" s="1"/>
      <c r="H40" s="1"/>
      <c r="I40" s="1"/>
      <c r="J40" s="1"/>
      <c r="K40" s="1"/>
      <c r="L40" s="1"/>
      <c r="M40" s="272"/>
    </row>
    <row r="41" spans="1:13" x14ac:dyDescent="0.25">
      <c r="A41" s="298"/>
      <c r="B41" s="278"/>
      <c r="C41" s="2" t="s">
        <v>32</v>
      </c>
      <c r="D41" s="38">
        <v>0</v>
      </c>
      <c r="E41" s="313"/>
      <c r="F41" s="316"/>
      <c r="G41" s="1"/>
      <c r="H41" s="1"/>
      <c r="I41" s="1"/>
      <c r="J41" s="1"/>
      <c r="K41" s="1"/>
      <c r="L41" s="1"/>
      <c r="M41" s="272"/>
    </row>
    <row r="42" spans="1:13" ht="15" customHeight="1" x14ac:dyDescent="0.25">
      <c r="A42" s="320" t="s">
        <v>293</v>
      </c>
      <c r="B42" s="321"/>
      <c r="C42" s="321"/>
      <c r="D42" s="322"/>
      <c r="E42" s="293"/>
      <c r="F42" s="318">
        <f>SUM(F5,F10,F13,F16,F20,F28,F35,F37,F39)</f>
        <v>5</v>
      </c>
      <c r="G42" s="1"/>
      <c r="H42" s="1"/>
      <c r="I42" s="1"/>
      <c r="J42" s="1"/>
      <c r="K42" s="1"/>
      <c r="L42" s="1"/>
      <c r="M42" s="280"/>
    </row>
    <row r="43" spans="1:13" x14ac:dyDescent="0.25">
      <c r="A43" s="323"/>
      <c r="B43" s="324"/>
      <c r="C43" s="324"/>
      <c r="D43" s="325"/>
      <c r="E43" s="294"/>
      <c r="F43" s="319"/>
      <c r="G43" s="1"/>
      <c r="H43" s="1"/>
      <c r="I43" s="1"/>
      <c r="J43" s="1"/>
      <c r="K43" s="1"/>
      <c r="L43" s="1"/>
      <c r="M43" s="71"/>
    </row>
    <row r="44" spans="1:13" s="92" customFormat="1" hidden="1" x14ac:dyDescent="0.25">
      <c r="A44" s="283"/>
      <c r="B44" s="284"/>
      <c r="C44" s="284"/>
      <c r="D44" s="284"/>
      <c r="E44" s="284"/>
      <c r="F44" s="285"/>
      <c r="G44" s="6"/>
      <c r="H44" s="6"/>
      <c r="I44" s="6"/>
      <c r="J44" s="6"/>
      <c r="K44" s="6"/>
      <c r="L44" s="6"/>
      <c r="M44" s="80"/>
    </row>
    <row r="45" spans="1:13" ht="21.75" customHeight="1" x14ac:dyDescent="0.25">
      <c r="A45" s="317" t="s">
        <v>98</v>
      </c>
      <c r="B45" s="317" t="s">
        <v>74</v>
      </c>
      <c r="C45" s="317"/>
      <c r="D45" s="317"/>
      <c r="E45" s="317"/>
      <c r="F45" s="317"/>
      <c r="G45" s="1"/>
      <c r="H45" s="1"/>
      <c r="I45" s="1"/>
      <c r="J45" s="1"/>
      <c r="K45" s="1"/>
      <c r="L45" s="1"/>
      <c r="M45" s="79"/>
    </row>
    <row r="46" spans="1:13" ht="15" customHeight="1" x14ac:dyDescent="0.25">
      <c r="A46" s="274" t="s">
        <v>11</v>
      </c>
      <c r="B46" s="286" t="s">
        <v>34</v>
      </c>
      <c r="C46" s="93" t="s">
        <v>75</v>
      </c>
      <c r="D46" s="46">
        <v>23</v>
      </c>
      <c r="E46" s="53"/>
      <c r="F46" s="75">
        <f>Опитувальник!G131</f>
        <v>0</v>
      </c>
      <c r="G46" s="1"/>
      <c r="H46" s="1"/>
      <c r="I46" s="1"/>
      <c r="J46" s="1"/>
      <c r="K46" s="1"/>
      <c r="L46" s="1"/>
      <c r="M46" s="79"/>
    </row>
    <row r="47" spans="1:13" ht="45.75" customHeight="1" x14ac:dyDescent="0.25">
      <c r="A47" s="275"/>
      <c r="B47" s="287"/>
      <c r="C47" s="7" t="s">
        <v>179</v>
      </c>
      <c r="D47" s="47">
        <v>5</v>
      </c>
      <c r="E47" s="332">
        <f>Опитувальник!A116</f>
        <v>0</v>
      </c>
      <c r="F47" s="274">
        <f>Опитувальник!G116</f>
        <v>0</v>
      </c>
      <c r="G47" s="1" t="s">
        <v>8</v>
      </c>
      <c r="H47" s="1" t="s">
        <v>8</v>
      </c>
      <c r="I47" s="1" t="s">
        <v>8</v>
      </c>
      <c r="J47" s="3"/>
      <c r="K47" s="3"/>
      <c r="L47" s="3"/>
      <c r="M47" s="79" t="s">
        <v>92</v>
      </c>
    </row>
    <row r="48" spans="1:13" ht="80.25" customHeight="1" x14ac:dyDescent="0.25">
      <c r="A48" s="275"/>
      <c r="B48" s="287"/>
      <c r="C48" s="2" t="s">
        <v>180</v>
      </c>
      <c r="D48" s="38">
        <v>8</v>
      </c>
      <c r="E48" s="333"/>
      <c r="F48" s="275"/>
      <c r="G48" s="3"/>
      <c r="H48" s="3"/>
      <c r="I48" s="3"/>
      <c r="J48" s="1" t="s">
        <v>8</v>
      </c>
      <c r="K48" s="3"/>
      <c r="L48" s="3"/>
      <c r="M48" s="79" t="s">
        <v>93</v>
      </c>
    </row>
    <row r="49" spans="1:13" ht="64.5" customHeight="1" x14ac:dyDescent="0.25">
      <c r="A49" s="275"/>
      <c r="B49" s="287"/>
      <c r="C49" s="2" t="s">
        <v>181</v>
      </c>
      <c r="D49" s="38">
        <v>12</v>
      </c>
      <c r="E49" s="333"/>
      <c r="F49" s="275"/>
      <c r="G49" s="3"/>
      <c r="H49" s="3"/>
      <c r="I49" s="3"/>
      <c r="J49" s="3"/>
      <c r="K49" s="1" t="s">
        <v>8</v>
      </c>
      <c r="L49" s="3"/>
      <c r="M49" s="79" t="s">
        <v>94</v>
      </c>
    </row>
    <row r="50" spans="1:13" ht="86.25" customHeight="1" x14ac:dyDescent="0.25">
      <c r="A50" s="276"/>
      <c r="B50" s="288"/>
      <c r="C50" s="2" t="s">
        <v>182</v>
      </c>
      <c r="D50" s="38">
        <v>15</v>
      </c>
      <c r="E50" s="334"/>
      <c r="F50" s="276"/>
      <c r="G50" s="3"/>
      <c r="H50" s="3"/>
      <c r="I50" s="3"/>
      <c r="J50" s="3"/>
      <c r="K50" s="3"/>
      <c r="L50" s="1" t="s">
        <v>8</v>
      </c>
      <c r="M50" s="79" t="s">
        <v>95</v>
      </c>
    </row>
    <row r="51" spans="1:13" ht="45.75" customHeight="1" x14ac:dyDescent="0.25">
      <c r="A51" s="6" t="s">
        <v>15</v>
      </c>
      <c r="B51" s="271" t="s">
        <v>36</v>
      </c>
      <c r="C51" s="2" t="s">
        <v>183</v>
      </c>
      <c r="D51" s="38">
        <v>5</v>
      </c>
      <c r="E51" s="72">
        <f>Опитувальник!F123</f>
        <v>0</v>
      </c>
      <c r="F51" s="102">
        <f>Опитувальник!G123</f>
        <v>0</v>
      </c>
      <c r="G51" s="1"/>
      <c r="H51" s="1"/>
      <c r="I51" s="1"/>
      <c r="J51" s="1"/>
      <c r="K51" s="1"/>
      <c r="L51" s="1"/>
      <c r="M51" s="79" t="s">
        <v>41</v>
      </c>
    </row>
    <row r="52" spans="1:13" ht="80.25" customHeight="1" x14ac:dyDescent="0.25">
      <c r="A52" s="6" t="s">
        <v>16</v>
      </c>
      <c r="B52" s="280"/>
      <c r="C52" s="2" t="s">
        <v>39</v>
      </c>
      <c r="D52" s="38">
        <v>5</v>
      </c>
      <c r="E52" s="72">
        <f>Опитувальник!F124</f>
        <v>0</v>
      </c>
      <c r="F52" s="15">
        <f>Опитувальник!G124</f>
        <v>0</v>
      </c>
      <c r="G52" s="1"/>
      <c r="H52" s="1"/>
      <c r="I52" s="1"/>
      <c r="J52" s="1"/>
      <c r="K52" s="1"/>
      <c r="L52" s="1"/>
      <c r="M52" s="79" t="s">
        <v>42</v>
      </c>
    </row>
    <row r="53" spans="1:13" ht="123" customHeight="1" x14ac:dyDescent="0.25">
      <c r="A53" s="261" t="s">
        <v>79</v>
      </c>
      <c r="B53" s="271" t="s">
        <v>37</v>
      </c>
      <c r="C53" s="2" t="s">
        <v>187</v>
      </c>
      <c r="D53" s="38">
        <v>0.5</v>
      </c>
      <c r="E53" s="38">
        <f>Опитувальник!F130</f>
        <v>0</v>
      </c>
      <c r="F53" s="103">
        <f>Опитувальник!G128</f>
        <v>0</v>
      </c>
      <c r="G53" s="1"/>
      <c r="H53" s="1"/>
      <c r="I53" s="1"/>
      <c r="J53" s="1"/>
      <c r="K53" s="1"/>
      <c r="L53" s="1"/>
      <c r="M53" s="79"/>
    </row>
    <row r="54" spans="1:13" ht="123" customHeight="1" x14ac:dyDescent="0.25">
      <c r="A54" s="263"/>
      <c r="B54" s="280"/>
      <c r="C54" s="2" t="s">
        <v>194</v>
      </c>
      <c r="D54" s="38">
        <v>15</v>
      </c>
      <c r="E54" s="72">
        <f>Опитувальник!E129</f>
        <v>0</v>
      </c>
      <c r="F54" s="104">
        <f>Опитувальник!G129</f>
        <v>0</v>
      </c>
      <c r="G54" s="1"/>
      <c r="H54" s="1"/>
      <c r="I54" s="1"/>
      <c r="J54" s="1"/>
      <c r="K54" s="1"/>
      <c r="L54" s="1"/>
      <c r="M54" s="79"/>
    </row>
    <row r="55" spans="1:13" ht="18.75" customHeight="1" x14ac:dyDescent="0.25">
      <c r="A55" s="94" t="s">
        <v>12</v>
      </c>
      <c r="B55" s="95" t="s">
        <v>40</v>
      </c>
      <c r="C55" s="89" t="s">
        <v>46</v>
      </c>
      <c r="D55" s="45">
        <v>36</v>
      </c>
      <c r="E55" s="53"/>
      <c r="F55" s="105">
        <f>Опитувальник!G188</f>
        <v>0</v>
      </c>
      <c r="G55" s="1"/>
      <c r="H55" s="1"/>
      <c r="I55" s="1"/>
      <c r="J55" s="1"/>
      <c r="K55" s="1"/>
      <c r="L55" s="1"/>
      <c r="M55" s="79"/>
    </row>
    <row r="56" spans="1:13" x14ac:dyDescent="0.25">
      <c r="A56" s="261" t="s">
        <v>76</v>
      </c>
      <c r="B56" s="271" t="s">
        <v>201</v>
      </c>
      <c r="C56" s="96">
        <v>0.45</v>
      </c>
      <c r="D56" s="38">
        <v>4</v>
      </c>
      <c r="E56" s="311">
        <f>Опитувальник!F167</f>
        <v>0</v>
      </c>
      <c r="F56" s="298">
        <f>Опитувальник!F168</f>
        <v>0</v>
      </c>
      <c r="G56" s="1" t="s">
        <v>8</v>
      </c>
      <c r="H56" s="3"/>
      <c r="I56" s="3"/>
      <c r="J56" s="3"/>
      <c r="K56" s="3"/>
      <c r="L56" s="3"/>
      <c r="M56" s="271" t="s">
        <v>47</v>
      </c>
    </row>
    <row r="57" spans="1:13" x14ac:dyDescent="0.25">
      <c r="A57" s="262"/>
      <c r="B57" s="272"/>
      <c r="C57" s="96">
        <v>0.5</v>
      </c>
      <c r="D57" s="38">
        <v>8</v>
      </c>
      <c r="E57" s="268"/>
      <c r="F57" s="298"/>
      <c r="G57" s="3"/>
      <c r="H57" s="1" t="s">
        <v>8</v>
      </c>
      <c r="I57" s="1" t="s">
        <v>8</v>
      </c>
      <c r="J57" s="3"/>
      <c r="K57" s="3"/>
      <c r="L57" s="3"/>
      <c r="M57" s="272"/>
    </row>
    <row r="58" spans="1:13" x14ac:dyDescent="0.25">
      <c r="A58" s="262"/>
      <c r="B58" s="272"/>
      <c r="C58" s="96">
        <v>0.6</v>
      </c>
      <c r="D58" s="38">
        <v>12</v>
      </c>
      <c r="E58" s="268"/>
      <c r="F58" s="298"/>
      <c r="G58" s="3"/>
      <c r="H58" s="3"/>
      <c r="I58" s="3"/>
      <c r="J58" s="1" t="s">
        <v>8</v>
      </c>
      <c r="K58" s="3"/>
      <c r="L58" s="3"/>
      <c r="M58" s="272"/>
    </row>
    <row r="59" spans="1:13" x14ac:dyDescent="0.25">
      <c r="A59" s="262"/>
      <c r="B59" s="272"/>
      <c r="C59" s="96">
        <v>0.7</v>
      </c>
      <c r="D59" s="38">
        <v>16</v>
      </c>
      <c r="E59" s="268"/>
      <c r="F59" s="298"/>
      <c r="G59" s="3"/>
      <c r="H59" s="3"/>
      <c r="I59" s="3"/>
      <c r="J59" s="3"/>
      <c r="K59" s="1" t="s">
        <v>8</v>
      </c>
      <c r="L59" s="3"/>
      <c r="M59" s="272"/>
    </row>
    <row r="60" spans="1:13" x14ac:dyDescent="0.25">
      <c r="A60" s="262"/>
      <c r="B60" s="272"/>
      <c r="C60" s="96">
        <v>0.8</v>
      </c>
      <c r="D60" s="47">
        <v>18</v>
      </c>
      <c r="E60" s="269"/>
      <c r="F60" s="298"/>
      <c r="G60" s="3"/>
      <c r="H60" s="3"/>
      <c r="I60" s="3"/>
      <c r="J60" s="3"/>
      <c r="K60" s="3"/>
      <c r="L60" s="1" t="s">
        <v>8</v>
      </c>
      <c r="M60" s="272"/>
    </row>
    <row r="61" spans="1:13" ht="15" customHeight="1" x14ac:dyDescent="0.25">
      <c r="A61" s="261" t="s">
        <v>77</v>
      </c>
      <c r="B61" s="271" t="s">
        <v>295</v>
      </c>
      <c r="C61" s="126">
        <v>0.5</v>
      </c>
      <c r="D61" s="47">
        <v>4</v>
      </c>
      <c r="E61" s="329">
        <f>Опитувальник!G178</f>
        <v>0</v>
      </c>
      <c r="F61" s="274">
        <f>Опитувальник!G179</f>
        <v>0</v>
      </c>
      <c r="G61" s="6" t="s">
        <v>8</v>
      </c>
      <c r="H61" s="8"/>
      <c r="I61" s="8"/>
      <c r="J61" s="8"/>
      <c r="K61" s="8"/>
      <c r="L61" s="8"/>
      <c r="M61" s="79"/>
    </row>
    <row r="62" spans="1:13" x14ac:dyDescent="0.25">
      <c r="A62" s="262"/>
      <c r="B62" s="272"/>
      <c r="C62" s="126">
        <v>0.6</v>
      </c>
      <c r="D62" s="47">
        <v>8</v>
      </c>
      <c r="E62" s="330"/>
      <c r="F62" s="275"/>
      <c r="G62" s="8"/>
      <c r="H62" s="6" t="s">
        <v>8</v>
      </c>
      <c r="I62" s="6" t="s">
        <v>8</v>
      </c>
      <c r="J62" s="8"/>
      <c r="K62" s="8"/>
      <c r="L62" s="8"/>
      <c r="M62" s="326" t="s">
        <v>48</v>
      </c>
    </row>
    <row r="63" spans="1:13" x14ac:dyDescent="0.25">
      <c r="A63" s="262"/>
      <c r="B63" s="272"/>
      <c r="C63" s="126">
        <v>0.7</v>
      </c>
      <c r="D63" s="47">
        <v>12</v>
      </c>
      <c r="E63" s="330"/>
      <c r="F63" s="275"/>
      <c r="G63" s="8"/>
      <c r="H63" s="8"/>
      <c r="I63" s="8"/>
      <c r="J63" s="6" t="s">
        <v>8</v>
      </c>
      <c r="K63" s="8"/>
      <c r="L63" s="8"/>
      <c r="M63" s="327"/>
    </row>
    <row r="64" spans="1:13" x14ac:dyDescent="0.25">
      <c r="A64" s="262"/>
      <c r="B64" s="272"/>
      <c r="C64" s="126">
        <v>0.8</v>
      </c>
      <c r="D64" s="47">
        <v>16</v>
      </c>
      <c r="E64" s="330"/>
      <c r="F64" s="275"/>
      <c r="G64" s="8"/>
      <c r="H64" s="8"/>
      <c r="I64" s="8"/>
      <c r="J64" s="8"/>
      <c r="K64" s="6" t="s">
        <v>8</v>
      </c>
      <c r="L64" s="8"/>
      <c r="M64" s="327"/>
    </row>
    <row r="65" spans="1:13" x14ac:dyDescent="0.25">
      <c r="A65" s="262"/>
      <c r="B65" s="272"/>
      <c r="C65" s="126">
        <v>0.9</v>
      </c>
      <c r="D65" s="47">
        <v>18</v>
      </c>
      <c r="E65" s="331"/>
      <c r="F65" s="276"/>
      <c r="G65" s="8"/>
      <c r="H65" s="8"/>
      <c r="I65" s="8"/>
      <c r="J65" s="8"/>
      <c r="K65" s="8"/>
      <c r="L65" s="6" t="s">
        <v>8</v>
      </c>
      <c r="M65" s="327"/>
    </row>
    <row r="66" spans="1:13" ht="66" customHeight="1" x14ac:dyDescent="0.25">
      <c r="A66" s="6" t="s">
        <v>78</v>
      </c>
      <c r="B66" s="2" t="s">
        <v>37</v>
      </c>
      <c r="C66" s="2" t="s">
        <v>45</v>
      </c>
      <c r="D66" s="16" t="s">
        <v>44</v>
      </c>
      <c r="E66" s="53"/>
      <c r="F66" s="90"/>
      <c r="G66" s="6"/>
      <c r="H66" s="6"/>
      <c r="I66" s="6"/>
      <c r="J66" s="6"/>
      <c r="K66" s="6"/>
      <c r="L66" s="6"/>
      <c r="M66" s="81" t="s">
        <v>49</v>
      </c>
    </row>
    <row r="67" spans="1:13" ht="60" customHeight="1" x14ac:dyDescent="0.25">
      <c r="A67" s="261" t="s">
        <v>80</v>
      </c>
      <c r="B67" s="271" t="s">
        <v>37</v>
      </c>
      <c r="C67" s="281" t="s">
        <v>43</v>
      </c>
      <c r="D67" s="282"/>
      <c r="E67" s="53"/>
      <c r="F67" s="90"/>
      <c r="G67" s="6"/>
      <c r="H67" s="6"/>
      <c r="I67" s="6"/>
      <c r="J67" s="6"/>
      <c r="K67" s="6"/>
      <c r="L67" s="6"/>
      <c r="M67" s="326" t="s">
        <v>50</v>
      </c>
    </row>
    <row r="68" spans="1:13" ht="19.5" customHeight="1" x14ac:dyDescent="0.25">
      <c r="A68" s="262"/>
      <c r="B68" s="272"/>
      <c r="C68" s="96" t="s">
        <v>51</v>
      </c>
      <c r="D68" s="38">
        <v>1</v>
      </c>
      <c r="E68" s="38">
        <f>Опитувальник!D184</f>
        <v>0</v>
      </c>
      <c r="F68" s="274">
        <f>Опитувальник!G187</f>
        <v>0</v>
      </c>
      <c r="G68" s="6"/>
      <c r="H68" s="6"/>
      <c r="I68" s="6"/>
      <c r="J68" s="6"/>
      <c r="K68" s="6"/>
      <c r="L68" s="6"/>
      <c r="M68" s="328"/>
    </row>
    <row r="69" spans="1:13" ht="30" x14ac:dyDescent="0.25">
      <c r="A69" s="263"/>
      <c r="B69" s="280"/>
      <c r="C69" s="96" t="s">
        <v>96</v>
      </c>
      <c r="D69" s="38">
        <v>4</v>
      </c>
      <c r="E69" s="38">
        <f>Опитувальник!D185</f>
        <v>0</v>
      </c>
      <c r="F69" s="276"/>
      <c r="G69" s="6"/>
      <c r="H69" s="6"/>
      <c r="I69" s="6"/>
      <c r="J69" s="6"/>
      <c r="K69" s="6"/>
      <c r="L69" s="6"/>
      <c r="M69" s="80"/>
    </row>
    <row r="70" spans="1:13" x14ac:dyDescent="0.25">
      <c r="A70" s="274" t="s">
        <v>19</v>
      </c>
      <c r="B70" s="277" t="s">
        <v>52</v>
      </c>
      <c r="C70" s="97" t="s">
        <v>25</v>
      </c>
      <c r="D70" s="48">
        <v>21</v>
      </c>
      <c r="E70" s="101">
        <f>SUM(E71:E74)</f>
        <v>0</v>
      </c>
      <c r="F70" s="105">
        <f>Опитувальник!G206</f>
        <v>0</v>
      </c>
      <c r="G70" s="1"/>
      <c r="H70" s="1"/>
      <c r="I70" s="1"/>
      <c r="J70" s="1"/>
      <c r="K70" s="1"/>
      <c r="L70" s="1"/>
      <c r="M70" s="79"/>
    </row>
    <row r="71" spans="1:13" ht="45" x14ac:dyDescent="0.25">
      <c r="A71" s="275"/>
      <c r="B71" s="278"/>
      <c r="C71" s="98" t="s">
        <v>73</v>
      </c>
      <c r="D71" s="39">
        <v>15</v>
      </c>
      <c r="E71" s="1">
        <f>Опитувальник!C200</f>
        <v>0</v>
      </c>
      <c r="F71" s="75">
        <f>Опитувальник!C201</f>
        <v>0</v>
      </c>
      <c r="G71" s="1" t="s">
        <v>8</v>
      </c>
      <c r="H71" s="1" t="s">
        <v>8</v>
      </c>
      <c r="I71" s="1" t="s">
        <v>8</v>
      </c>
      <c r="J71" s="1" t="s">
        <v>8</v>
      </c>
      <c r="K71" s="1" t="s">
        <v>8</v>
      </c>
      <c r="L71" s="1" t="s">
        <v>8</v>
      </c>
      <c r="M71" s="271" t="s">
        <v>64</v>
      </c>
    </row>
    <row r="72" spans="1:13" x14ac:dyDescent="0.25">
      <c r="A72" s="275"/>
      <c r="B72" s="278"/>
      <c r="C72" s="98" t="s">
        <v>62</v>
      </c>
      <c r="D72" s="49" t="s">
        <v>65</v>
      </c>
      <c r="E72" s="1">
        <f>Опитувальник!D200</f>
        <v>0</v>
      </c>
      <c r="F72" s="75">
        <f>Опитувальник!D201</f>
        <v>0</v>
      </c>
      <c r="G72" s="3"/>
      <c r="H72" s="1" t="s">
        <v>8</v>
      </c>
      <c r="I72" s="1" t="s">
        <v>8</v>
      </c>
      <c r="J72" s="1" t="s">
        <v>8</v>
      </c>
      <c r="K72" s="1" t="s">
        <v>8</v>
      </c>
      <c r="L72" s="1" t="s">
        <v>8</v>
      </c>
      <c r="M72" s="272"/>
    </row>
    <row r="73" spans="1:13" x14ac:dyDescent="0.25">
      <c r="A73" s="275"/>
      <c r="B73" s="278"/>
      <c r="C73" s="98" t="s">
        <v>63</v>
      </c>
      <c r="D73" s="49" t="s">
        <v>70</v>
      </c>
      <c r="E73" s="1">
        <f>Опитувальник!E200</f>
        <v>0</v>
      </c>
      <c r="F73" s="75">
        <f>Опитувальник!E201</f>
        <v>0</v>
      </c>
      <c r="G73" s="3"/>
      <c r="H73" s="3"/>
      <c r="I73" s="3"/>
      <c r="J73" s="1" t="s">
        <v>8</v>
      </c>
      <c r="K73" s="1" t="s">
        <v>8</v>
      </c>
      <c r="L73" s="1" t="s">
        <v>8</v>
      </c>
      <c r="M73" s="272"/>
    </row>
    <row r="74" spans="1:13" ht="45" x14ac:dyDescent="0.25">
      <c r="A74" s="275"/>
      <c r="B74" s="278"/>
      <c r="C74" s="98" t="s">
        <v>72</v>
      </c>
      <c r="D74" s="49" t="s">
        <v>71</v>
      </c>
      <c r="E74" s="1">
        <f>Опитувальник!F200</f>
        <v>0</v>
      </c>
      <c r="F74" s="75">
        <f>Опитувальник!F201</f>
        <v>0</v>
      </c>
      <c r="G74" s="3"/>
      <c r="H74" s="3"/>
      <c r="I74" s="3"/>
      <c r="J74" s="3"/>
      <c r="K74" s="1" t="s">
        <v>8</v>
      </c>
      <c r="L74" s="1" t="s">
        <v>8</v>
      </c>
      <c r="M74" s="280"/>
    </row>
    <row r="75" spans="1:13" ht="30" x14ac:dyDescent="0.25">
      <c r="A75" s="276"/>
      <c r="B75" s="279"/>
      <c r="C75" s="98" t="s">
        <v>66</v>
      </c>
      <c r="D75" s="39">
        <v>-0.5</v>
      </c>
      <c r="E75" s="1">
        <f>Опитувальник!G200</f>
        <v>0</v>
      </c>
      <c r="F75" s="75">
        <f>Опитувальник!G201</f>
        <v>0</v>
      </c>
      <c r="G75" s="3"/>
      <c r="H75" s="3"/>
      <c r="I75" s="3"/>
      <c r="J75" s="3"/>
      <c r="K75" s="3"/>
      <c r="L75" s="1" t="s">
        <v>8</v>
      </c>
      <c r="M75" s="71"/>
    </row>
    <row r="76" spans="1:13" ht="51" customHeight="1" x14ac:dyDescent="0.25">
      <c r="A76" s="6" t="s">
        <v>22</v>
      </c>
      <c r="B76" s="2" t="s">
        <v>308</v>
      </c>
      <c r="C76" s="96" t="s">
        <v>69</v>
      </c>
      <c r="D76" s="39">
        <v>3</v>
      </c>
      <c r="E76" s="39">
        <f>Опитувальник!E205</f>
        <v>0</v>
      </c>
      <c r="F76" s="75">
        <f>Опитувальник!G205</f>
        <v>0</v>
      </c>
      <c r="G76" s="4"/>
      <c r="H76" s="4"/>
      <c r="I76" s="4"/>
      <c r="J76" s="4"/>
      <c r="K76" s="4"/>
      <c r="L76" s="5"/>
      <c r="M76" s="71" t="s">
        <v>68</v>
      </c>
    </row>
    <row r="77" spans="1:13" ht="50.25" customHeight="1" x14ac:dyDescent="0.25">
      <c r="A77" s="270" t="s">
        <v>228</v>
      </c>
      <c r="B77" s="270"/>
      <c r="C77" s="270"/>
      <c r="D77" s="270"/>
      <c r="E77" s="270"/>
      <c r="F77" s="120">
        <f>SUM(F70+F55+F46)</f>
        <v>0</v>
      </c>
      <c r="G77" s="1"/>
      <c r="H77" s="1"/>
      <c r="I77" s="1"/>
      <c r="J77" s="1"/>
      <c r="K77" s="1"/>
      <c r="L77" s="1"/>
      <c r="M77" s="71"/>
    </row>
    <row r="78" spans="1:13" ht="33" customHeight="1" x14ac:dyDescent="0.25">
      <c r="A78" s="261"/>
      <c r="B78" s="95" t="s">
        <v>264</v>
      </c>
      <c r="C78" s="91" t="s">
        <v>25</v>
      </c>
      <c r="D78" s="50" t="s">
        <v>263</v>
      </c>
      <c r="E78" s="106">
        <f>(F77+F42)*0.05</f>
        <v>0.25</v>
      </c>
      <c r="F78" s="99"/>
      <c r="G78" s="4"/>
      <c r="H78" s="4"/>
      <c r="I78" s="4"/>
      <c r="J78" s="4"/>
      <c r="K78" s="4"/>
      <c r="L78" s="74"/>
      <c r="M78" s="71"/>
    </row>
    <row r="79" spans="1:13" ht="45" x14ac:dyDescent="0.25">
      <c r="A79" s="262"/>
      <c r="B79" s="2" t="s">
        <v>53</v>
      </c>
      <c r="C79" s="2" t="s">
        <v>56</v>
      </c>
      <c r="D79" s="38">
        <f>Опитувальник!E210</f>
        <v>0</v>
      </c>
      <c r="E79" s="267">
        <f>SUM(Опитувальник!E210:F213)</f>
        <v>0</v>
      </c>
      <c r="F79" s="264">
        <f>IF(Опитувальник!G214&gt;E78,E78,E79)</f>
        <v>0</v>
      </c>
      <c r="G79" s="1"/>
      <c r="H79" s="1"/>
      <c r="I79" s="1"/>
      <c r="J79" s="1"/>
      <c r="K79" s="1"/>
      <c r="L79" s="1"/>
      <c r="M79" s="79" t="s">
        <v>59</v>
      </c>
    </row>
    <row r="80" spans="1:13" ht="45" x14ac:dyDescent="0.25">
      <c r="A80" s="262"/>
      <c r="B80" s="2" t="s">
        <v>54</v>
      </c>
      <c r="C80" s="2" t="s">
        <v>57</v>
      </c>
      <c r="D80" s="38">
        <f>Опитувальник!E211</f>
        <v>0</v>
      </c>
      <c r="E80" s="268"/>
      <c r="F80" s="265"/>
      <c r="G80" s="1"/>
      <c r="H80" s="1"/>
      <c r="I80" s="1"/>
      <c r="J80" s="1"/>
      <c r="K80" s="1"/>
      <c r="L80" s="1"/>
      <c r="M80" s="79" t="s">
        <v>60</v>
      </c>
    </row>
    <row r="81" spans="1:13" ht="75" x14ac:dyDescent="0.25">
      <c r="A81" s="262"/>
      <c r="B81" s="2" t="s">
        <v>306</v>
      </c>
      <c r="C81" s="2" t="s">
        <v>56</v>
      </c>
      <c r="D81" s="38"/>
      <c r="E81" s="268"/>
      <c r="F81" s="265"/>
      <c r="G81" s="1"/>
      <c r="H81" s="1"/>
      <c r="I81" s="1"/>
      <c r="J81" s="1"/>
      <c r="K81" s="1"/>
      <c r="L81" s="1"/>
      <c r="M81" s="79"/>
    </row>
    <row r="82" spans="1:13" ht="50.25" customHeight="1" x14ac:dyDescent="0.25">
      <c r="A82" s="263"/>
      <c r="B82" s="2" t="s">
        <v>55</v>
      </c>
      <c r="C82" s="2" t="s">
        <v>58</v>
      </c>
      <c r="D82" s="38">
        <f>Опитувальник!E213</f>
        <v>0</v>
      </c>
      <c r="E82" s="269"/>
      <c r="F82" s="266"/>
      <c r="G82" s="1"/>
      <c r="H82" s="1"/>
      <c r="I82" s="1"/>
      <c r="J82" s="1"/>
      <c r="K82" s="1"/>
      <c r="L82" s="1"/>
      <c r="M82" s="79" t="s">
        <v>61</v>
      </c>
    </row>
    <row r="83" spans="1:13" ht="64.5" customHeight="1" x14ac:dyDescent="0.25">
      <c r="A83" s="18"/>
      <c r="B83" s="18"/>
      <c r="C83" s="18"/>
      <c r="D83" s="18"/>
      <c r="E83" s="19"/>
      <c r="F83" s="20"/>
      <c r="G83" s="273" t="s">
        <v>67</v>
      </c>
      <c r="H83" s="273"/>
      <c r="I83" s="273"/>
      <c r="J83" s="273"/>
      <c r="K83" s="273"/>
      <c r="L83" s="273"/>
      <c r="M83" s="82"/>
    </row>
    <row r="84" spans="1:13" ht="18.75" x14ac:dyDescent="0.25">
      <c r="A84" s="18"/>
      <c r="B84" s="18"/>
      <c r="C84" s="18"/>
      <c r="D84" s="18"/>
      <c r="E84" s="19"/>
      <c r="F84" s="20"/>
      <c r="G84" s="310" t="s">
        <v>289</v>
      </c>
      <c r="H84" s="310"/>
      <c r="I84" s="310"/>
      <c r="J84" s="310"/>
      <c r="K84" s="310"/>
      <c r="L84" s="310"/>
      <c r="M84" s="82"/>
    </row>
    <row r="85" spans="1:13" s="20" customFormat="1" ht="26.25" x14ac:dyDescent="0.25">
      <c r="A85" s="260" t="s">
        <v>229</v>
      </c>
      <c r="B85" s="260"/>
      <c r="C85" s="260"/>
      <c r="D85" s="260"/>
      <c r="E85" s="260"/>
      <c r="F85" s="107">
        <f>F79+F77+F42</f>
        <v>5</v>
      </c>
      <c r="G85" s="76">
        <f>$D$5+$D$9+$D$12+$D$15+$D$19+$D$26+$D$36+$D$38+$D$47+$D$57+$D$62+$D$71+2</f>
        <v>53</v>
      </c>
      <c r="H85" s="76">
        <f>$D$5+$D$9+$D$12+$D$15+$D$19+$D$26+$D$36+$D$38+$D$47+$D$58+$D$63+$D$71+2</f>
        <v>61</v>
      </c>
      <c r="I85" s="76">
        <f>$D$6+$D$9+$D$12+$D$15+$D$19+$D$26+$D$36+$D$38+$D$47+$D$58+$D$63+$D$71+2</f>
        <v>63</v>
      </c>
      <c r="J85" s="76">
        <f>$D$6+$D$9+$D$12+$D$15+$D$19+$D$26+$D$36+$D$38+$D$48+$D$59+$D$64+$D$71+1+2</f>
        <v>75</v>
      </c>
      <c r="K85" s="76">
        <f>$D$6+$D$9+$D$12+$D$15+$D$19+$D$26+$D$36+$D$38+$D$49+$D$60+$D$65+$D$71+2+2</f>
        <v>84</v>
      </c>
      <c r="L85" s="76">
        <f>$D$6+$D$9+$D$12+$D$15+$D$19+$D$26+$D$36+$D$38+$D$50+$D$55+$D$71+3+2</f>
        <v>88</v>
      </c>
      <c r="M85" s="83"/>
    </row>
    <row r="86" spans="1:13" customFormat="1" ht="18.75" x14ac:dyDescent="0.25">
      <c r="B86" s="124"/>
      <c r="C86" s="124"/>
      <c r="D86" s="19"/>
      <c r="E86" s="124"/>
      <c r="G86" s="310" t="s">
        <v>285</v>
      </c>
      <c r="H86" s="310"/>
      <c r="I86" s="310"/>
      <c r="J86" s="310"/>
      <c r="K86" s="310"/>
      <c r="L86" s="310"/>
      <c r="M86" s="19"/>
    </row>
    <row r="87" spans="1:13" customFormat="1" ht="28.5" x14ac:dyDescent="0.45">
      <c r="B87" s="124"/>
      <c r="C87" s="124"/>
      <c r="D87" s="19"/>
      <c r="E87" s="124"/>
      <c r="F87" s="125"/>
      <c r="G87" s="76">
        <f>$D$5+$D$9+$D$12+$D$15+$D$19+$D$26+$D$36+$D$38+$D$47+$D$57+$D$62+$D$71+3</f>
        <v>54</v>
      </c>
      <c r="H87" s="76">
        <f>$D$5+$D$9+$D$12+$D$15+$D$19+$D$26+$D$36+$D$38+$D$47+$D$58+$D$63+$D$71+3</f>
        <v>62</v>
      </c>
      <c r="I87" s="76">
        <f>$D$6+$D$9+$D$12+$D$15+$D$19+$D$26+$D$36+$D$38+$D$47+$D$58+$D$63+$D$71+3</f>
        <v>64</v>
      </c>
      <c r="J87" s="76">
        <f>$D$6+$D$9+$D$12+$D$15+$D$19+$D$26+$D$36+$D$38+$D$48+$D$59+$D$64+$D$71+1+3</f>
        <v>76</v>
      </c>
      <c r="K87" s="76">
        <f>$D$6+$D$9+$D$12+$D$15+$D$19+$D$26+$D$36+$D$38+$D$49+$D$60+$D$65+$D$71+2+3</f>
        <v>85</v>
      </c>
      <c r="L87" s="76">
        <f>$D$6+$D$9+$D$12+$D$15+$D$19+$D$26+$D$36+$D$38+$D$50+$D$55+$D$71+3+3</f>
        <v>89</v>
      </c>
      <c r="M87" s="19"/>
    </row>
    <row r="88" spans="1:13" customFormat="1" ht="18.75" x14ac:dyDescent="0.25">
      <c r="B88" s="124"/>
      <c r="C88" s="124"/>
      <c r="D88" s="19"/>
      <c r="E88" s="124"/>
      <c r="G88" s="310" t="s">
        <v>286</v>
      </c>
      <c r="H88" s="310"/>
      <c r="I88" s="310"/>
      <c r="J88" s="310"/>
      <c r="K88" s="310"/>
      <c r="L88" s="310"/>
      <c r="M88" s="19"/>
    </row>
    <row r="89" spans="1:13" customFormat="1" ht="28.5" x14ac:dyDescent="0.45">
      <c r="B89" s="124"/>
      <c r="C89" s="124"/>
      <c r="D89" s="19"/>
      <c r="E89" s="124"/>
      <c r="F89" s="125"/>
      <c r="G89" s="76">
        <f>$D$5+$D$9+$D$12+$D$15+$D$19+$D$26+$D$36+$D$38+$D$47+$D$57+$D$62+$D$71+4</f>
        <v>55</v>
      </c>
      <c r="H89" s="76">
        <f>$D$5+$D$9+$D$12+$D$15+$D$19+$D$26+$D$36+$D$38+$D$47+$D$58+$D$63+$D$71+4</f>
        <v>63</v>
      </c>
      <c r="I89" s="76">
        <f>$D$6+$D$9+$D$12+$D$15+$D$19+$D$26+$D$36+$D$38+$D$47+$D$58+$D$63+$D$71+4</f>
        <v>65</v>
      </c>
      <c r="J89" s="76">
        <f>$D$6+$D$9+$D$12+$D$15+$D$19+$D$26+$D$36+$D$38+$D$48+$D$59+$D$64+$D$71+1+4</f>
        <v>77</v>
      </c>
      <c r="K89" s="76">
        <f>$D$6+$D$9+$D$12+$D$15+$D$19+$D$26+$D$36+$D$38+$D$49+$D$60+$D$65+$D$71+2+4</f>
        <v>86</v>
      </c>
      <c r="L89" s="76">
        <f>$D$6+$D$9+$D$12+$D$15+$D$19+$D$26+$D$36+$D$38+$D$50+$D$55+$D$71+3+4</f>
        <v>90</v>
      </c>
      <c r="M89" s="19"/>
    </row>
    <row r="90" spans="1:13" customFormat="1" ht="18.75" x14ac:dyDescent="0.25">
      <c r="B90" s="124"/>
      <c r="C90" s="124"/>
      <c r="D90" s="19"/>
      <c r="E90" s="124"/>
      <c r="G90" s="310" t="s">
        <v>287</v>
      </c>
      <c r="H90" s="310"/>
      <c r="I90" s="310"/>
      <c r="J90" s="310"/>
      <c r="K90" s="310"/>
      <c r="L90" s="310"/>
      <c r="M90" s="19"/>
    </row>
    <row r="91" spans="1:13" customFormat="1" ht="28.5" x14ac:dyDescent="0.45">
      <c r="B91" s="124"/>
      <c r="C91" s="124"/>
      <c r="D91" s="19"/>
      <c r="E91" s="124"/>
      <c r="F91" s="125"/>
      <c r="G91" s="76">
        <f>$D$5+$D$9+$D$12+$D$15+$D$19+$D$26+$D$36+$D$38+$D$47+$D$57+$D$62+$D$71+5</f>
        <v>56</v>
      </c>
      <c r="H91" s="76">
        <f>$D$5+$D$9+$D$12+$D$15+$D$19+$D$26+$D$36+$D$38+$D$47+$D$58+$D$63+$D$71+5</f>
        <v>64</v>
      </c>
      <c r="I91" s="76">
        <f>$D$6+$D$9+$D$12+$D$15+$D$19+$D$26+$D$36+$D$38+$D$47+$D$58+$D$63+$D$71+5</f>
        <v>66</v>
      </c>
      <c r="J91" s="76">
        <f>$D$6+$D$9+$D$12+$D$15+$D$19+$D$26+$D$36+$D$38+$D$48+$D$59+$D$64+$D$71+1+5</f>
        <v>78</v>
      </c>
      <c r="K91" s="76">
        <f>$D$6+$D$9+$D$12+$D$15+$D$19+$D$26+$D$36+$D$38+$D$49+$D$60+$D$65+$D$71+2+5</f>
        <v>87</v>
      </c>
      <c r="L91" s="76">
        <f>$D$6+$D$9+$D$12+$D$15+$D$19+$D$26+$D$36+$D$38+$D$50+$D$55+$D$71+3+5</f>
        <v>91</v>
      </c>
      <c r="M91" s="19"/>
    </row>
    <row r="92" spans="1:13" customFormat="1" ht="18.75" x14ac:dyDescent="0.25">
      <c r="B92" s="124"/>
      <c r="C92" s="124"/>
      <c r="D92" s="19"/>
      <c r="E92" s="124"/>
      <c r="G92" s="310" t="s">
        <v>288</v>
      </c>
      <c r="H92" s="310"/>
      <c r="I92" s="310"/>
      <c r="J92" s="310"/>
      <c r="K92" s="310"/>
      <c r="L92" s="310"/>
      <c r="M92" s="19"/>
    </row>
    <row r="93" spans="1:13" customFormat="1" ht="28.5" x14ac:dyDescent="0.45">
      <c r="B93" s="124"/>
      <c r="C93" s="124"/>
      <c r="D93" s="19"/>
      <c r="E93" s="124"/>
      <c r="F93" s="125"/>
      <c r="G93" s="76">
        <f>$D$5+$D$9+$D$12+$D$15+$D$19+$D$26+$D$36+$D$38+$D$47+$D$57+$D$62+$D$71+6</f>
        <v>57</v>
      </c>
      <c r="H93" s="76">
        <f>$D$5+$D$9+$D$12+$D$15+$D$19+$D$26+$D$36+$D$38+$D$47+$D$58+$D$63+$D$71+6</f>
        <v>65</v>
      </c>
      <c r="I93" s="76">
        <f>$D$6+$D$9+$D$12+$D$15+$D$19+$D$26+$D$36+$D$38+$D$47+$D$58+$D$63+$D$71+6</f>
        <v>67</v>
      </c>
      <c r="J93" s="76">
        <f>$D$6+$D$9+$D$12+$D$15+$D$19+$D$26+$D$36+$D$38+$D$48+$D$59+$D$64+$D$71+1+6</f>
        <v>79</v>
      </c>
      <c r="K93" s="76">
        <f>$D$6+$D$9+$D$12+$D$15+$D$19+$D$26+$D$36+$D$38+$D$49+$D$60+$D$65+$D$71+2+6</f>
        <v>88</v>
      </c>
      <c r="L93" s="76">
        <f>$D$6+$D$9+$D$12+$D$15+$D$19+$D$26+$D$36+$D$38+$D$50+$D$55+$D$71+3+6</f>
        <v>92</v>
      </c>
      <c r="M93" s="19"/>
    </row>
    <row r="94" spans="1:13" x14ac:dyDescent="0.25">
      <c r="B94" s="100"/>
      <c r="C94" s="100"/>
      <c r="D94" s="19"/>
      <c r="E94" s="19"/>
    </row>
    <row r="95" spans="1:13" x14ac:dyDescent="0.25">
      <c r="B95" s="100"/>
      <c r="C95" s="100"/>
      <c r="D95" s="19"/>
      <c r="E95" s="19"/>
    </row>
    <row r="96" spans="1:13" x14ac:dyDescent="0.25">
      <c r="B96" s="100"/>
      <c r="C96" s="100"/>
      <c r="D96" s="19"/>
      <c r="E96" s="19"/>
    </row>
    <row r="97" spans="2:5" x14ac:dyDescent="0.25">
      <c r="B97" s="100"/>
      <c r="C97" s="100"/>
      <c r="D97" s="19"/>
      <c r="E97" s="19"/>
    </row>
    <row r="98" spans="2:5" x14ac:dyDescent="0.25">
      <c r="B98" s="100"/>
      <c r="C98" s="100"/>
      <c r="D98" s="19"/>
      <c r="E98" s="19"/>
    </row>
    <row r="99" spans="2:5" x14ac:dyDescent="0.25">
      <c r="B99" s="100"/>
      <c r="C99" s="100"/>
      <c r="D99" s="19"/>
      <c r="E99" s="19"/>
    </row>
    <row r="100" spans="2:5" x14ac:dyDescent="0.25">
      <c r="B100" s="100"/>
      <c r="C100" s="100"/>
      <c r="D100" s="19"/>
      <c r="E100" s="19"/>
    </row>
    <row r="101" spans="2:5" x14ac:dyDescent="0.25">
      <c r="B101" s="100"/>
      <c r="C101" s="100"/>
      <c r="D101" s="19"/>
      <c r="E101" s="19"/>
    </row>
    <row r="102" spans="2:5" x14ac:dyDescent="0.25">
      <c r="B102" s="100"/>
      <c r="C102" s="100"/>
      <c r="D102" s="19"/>
      <c r="E102" s="19"/>
    </row>
    <row r="103" spans="2:5" x14ac:dyDescent="0.25">
      <c r="B103" s="100"/>
      <c r="C103" s="100"/>
      <c r="D103" s="19"/>
      <c r="E103" s="19"/>
    </row>
    <row r="104" spans="2:5" x14ac:dyDescent="0.25">
      <c r="B104" s="100"/>
      <c r="C104" s="100"/>
      <c r="D104" s="19"/>
      <c r="E104" s="19"/>
    </row>
    <row r="105" spans="2:5" x14ac:dyDescent="0.25">
      <c r="B105" s="100"/>
      <c r="C105" s="100"/>
      <c r="D105" s="19"/>
      <c r="E105" s="19"/>
    </row>
    <row r="106" spans="2:5" x14ac:dyDescent="0.25">
      <c r="B106" s="100"/>
      <c r="C106" s="100"/>
      <c r="D106" s="19"/>
      <c r="E106" s="19"/>
    </row>
    <row r="107" spans="2:5" x14ac:dyDescent="0.25">
      <c r="B107" s="100"/>
      <c r="C107" s="100"/>
      <c r="D107" s="19"/>
      <c r="E107" s="19"/>
    </row>
    <row r="108" spans="2:5" x14ac:dyDescent="0.25">
      <c r="B108" s="100"/>
      <c r="C108" s="100"/>
      <c r="D108" s="19"/>
      <c r="E108" s="19"/>
    </row>
    <row r="109" spans="2:5" x14ac:dyDescent="0.25">
      <c r="B109" s="100"/>
      <c r="C109" s="100"/>
      <c r="D109" s="19"/>
      <c r="E109" s="19"/>
    </row>
    <row r="110" spans="2:5" x14ac:dyDescent="0.25">
      <c r="B110" s="100"/>
      <c r="C110" s="100"/>
      <c r="D110" s="19"/>
      <c r="E110" s="19"/>
    </row>
    <row r="111" spans="2:5" x14ac:dyDescent="0.25">
      <c r="B111" s="100"/>
      <c r="C111" s="100"/>
      <c r="D111" s="19"/>
      <c r="E111" s="19"/>
    </row>
    <row r="112" spans="2:5" x14ac:dyDescent="0.25">
      <c r="B112" s="100"/>
      <c r="C112" s="100"/>
      <c r="D112" s="19"/>
      <c r="E112" s="19"/>
    </row>
    <row r="113" spans="2:5" x14ac:dyDescent="0.25">
      <c r="B113" s="100"/>
      <c r="C113" s="100"/>
      <c r="D113" s="19"/>
      <c r="E113" s="19"/>
    </row>
    <row r="114" spans="2:5" x14ac:dyDescent="0.25">
      <c r="B114" s="100"/>
      <c r="C114" s="100"/>
      <c r="D114" s="19"/>
      <c r="E114" s="19"/>
    </row>
    <row r="115" spans="2:5" x14ac:dyDescent="0.25">
      <c r="B115" s="100"/>
      <c r="C115" s="100"/>
      <c r="D115" s="19"/>
      <c r="E115" s="19"/>
    </row>
    <row r="116" spans="2:5" x14ac:dyDescent="0.25">
      <c r="B116" s="100"/>
      <c r="C116" s="100"/>
      <c r="D116" s="19"/>
      <c r="E116" s="19"/>
    </row>
    <row r="117" spans="2:5" x14ac:dyDescent="0.25">
      <c r="B117" s="100"/>
      <c r="C117" s="100"/>
      <c r="D117" s="19"/>
      <c r="E117" s="19"/>
    </row>
    <row r="118" spans="2:5" x14ac:dyDescent="0.25">
      <c r="B118" s="100"/>
      <c r="C118" s="100"/>
      <c r="D118" s="19"/>
      <c r="E118" s="19"/>
    </row>
    <row r="119" spans="2:5" x14ac:dyDescent="0.25">
      <c r="B119" s="100"/>
      <c r="C119" s="100"/>
      <c r="D119" s="19"/>
      <c r="E119" s="19"/>
    </row>
    <row r="120" spans="2:5" x14ac:dyDescent="0.25">
      <c r="B120" s="100"/>
    </row>
    <row r="121" spans="2:5" x14ac:dyDescent="0.25">
      <c r="B121" s="100"/>
    </row>
    <row r="122" spans="2:5" x14ac:dyDescent="0.25">
      <c r="B122" s="100"/>
    </row>
    <row r="123" spans="2:5" x14ac:dyDescent="0.25">
      <c r="B123" s="100"/>
    </row>
    <row r="124" spans="2:5" x14ac:dyDescent="0.25">
      <c r="B124" s="100"/>
    </row>
    <row r="125" spans="2:5" x14ac:dyDescent="0.25">
      <c r="B125" s="100"/>
    </row>
    <row r="126" spans="2:5" x14ac:dyDescent="0.25">
      <c r="B126" s="100"/>
    </row>
    <row r="127" spans="2:5" x14ac:dyDescent="0.25">
      <c r="B127" s="100"/>
    </row>
    <row r="128" spans="2:5" x14ac:dyDescent="0.25">
      <c r="B128" s="100"/>
    </row>
    <row r="129" spans="2:2" x14ac:dyDescent="0.25">
      <c r="B129" s="100"/>
    </row>
    <row r="130" spans="2:2" x14ac:dyDescent="0.25">
      <c r="B130" s="100"/>
    </row>
    <row r="131" spans="2:2" x14ac:dyDescent="0.25">
      <c r="B131" s="100"/>
    </row>
    <row r="132" spans="2:2" x14ac:dyDescent="0.25">
      <c r="B132" s="100"/>
    </row>
    <row r="133" spans="2:2" x14ac:dyDescent="0.25">
      <c r="B133" s="100"/>
    </row>
    <row r="134" spans="2:2" x14ac:dyDescent="0.25">
      <c r="B134" s="100"/>
    </row>
    <row r="135" spans="2:2" x14ac:dyDescent="0.25">
      <c r="B135" s="100"/>
    </row>
    <row r="136" spans="2:2" x14ac:dyDescent="0.25">
      <c r="B136" s="100"/>
    </row>
    <row r="137" spans="2:2" x14ac:dyDescent="0.25">
      <c r="B137" s="100"/>
    </row>
    <row r="138" spans="2:2" x14ac:dyDescent="0.25">
      <c r="B138" s="100"/>
    </row>
    <row r="139" spans="2:2" x14ac:dyDescent="0.25">
      <c r="B139" s="100"/>
    </row>
    <row r="140" spans="2:2" x14ac:dyDescent="0.25">
      <c r="B140" s="100"/>
    </row>
    <row r="141" spans="2:2" x14ac:dyDescent="0.25">
      <c r="B141" s="100"/>
    </row>
    <row r="142" spans="2:2" x14ac:dyDescent="0.25">
      <c r="B142" s="100"/>
    </row>
    <row r="143" spans="2:2" x14ac:dyDescent="0.25">
      <c r="B143" s="100"/>
    </row>
    <row r="144" spans="2:2" x14ac:dyDescent="0.25">
      <c r="B144" s="100"/>
    </row>
    <row r="145" spans="2:2" x14ac:dyDescent="0.25">
      <c r="B145" s="100"/>
    </row>
    <row r="146" spans="2:2" x14ac:dyDescent="0.25">
      <c r="B146" s="100"/>
    </row>
    <row r="147" spans="2:2" x14ac:dyDescent="0.25">
      <c r="B147" s="100"/>
    </row>
    <row r="148" spans="2:2" x14ac:dyDescent="0.25">
      <c r="B148" s="100"/>
    </row>
    <row r="149" spans="2:2" x14ac:dyDescent="0.25">
      <c r="B149" s="100"/>
    </row>
    <row r="150" spans="2:2" x14ac:dyDescent="0.25">
      <c r="B150" s="100"/>
    </row>
    <row r="151" spans="2:2" x14ac:dyDescent="0.25">
      <c r="B151" s="100"/>
    </row>
    <row r="152" spans="2:2" x14ac:dyDescent="0.25">
      <c r="B152" s="100"/>
    </row>
    <row r="153" spans="2:2" x14ac:dyDescent="0.25">
      <c r="B153" s="100"/>
    </row>
    <row r="154" spans="2:2" x14ac:dyDescent="0.25">
      <c r="B154" s="100"/>
    </row>
    <row r="155" spans="2:2" x14ac:dyDescent="0.25">
      <c r="B155" s="100"/>
    </row>
    <row r="156" spans="2:2" x14ac:dyDescent="0.25">
      <c r="B156" s="100"/>
    </row>
    <row r="157" spans="2:2" x14ac:dyDescent="0.25">
      <c r="B157" s="100"/>
    </row>
    <row r="158" spans="2:2" x14ac:dyDescent="0.25">
      <c r="B158" s="100"/>
    </row>
    <row r="159" spans="2:2" x14ac:dyDescent="0.25">
      <c r="B159" s="100"/>
    </row>
    <row r="160" spans="2:2" x14ac:dyDescent="0.25">
      <c r="B160" s="100"/>
    </row>
    <row r="161" spans="2:2" x14ac:dyDescent="0.25">
      <c r="B161" s="100"/>
    </row>
    <row r="162" spans="2:2" x14ac:dyDescent="0.25">
      <c r="B162" s="100"/>
    </row>
    <row r="163" spans="2:2" x14ac:dyDescent="0.25">
      <c r="B163" s="100"/>
    </row>
    <row r="164" spans="2:2" x14ac:dyDescent="0.25">
      <c r="B164" s="100"/>
    </row>
    <row r="165" spans="2:2" x14ac:dyDescent="0.25">
      <c r="B165" s="100"/>
    </row>
    <row r="166" spans="2:2" x14ac:dyDescent="0.25">
      <c r="B166" s="100"/>
    </row>
    <row r="167" spans="2:2" x14ac:dyDescent="0.25">
      <c r="B167" s="100"/>
    </row>
    <row r="168" spans="2:2" x14ac:dyDescent="0.25">
      <c r="B168" s="100"/>
    </row>
    <row r="169" spans="2:2" x14ac:dyDescent="0.25">
      <c r="B169" s="100"/>
    </row>
    <row r="170" spans="2:2" x14ac:dyDescent="0.25">
      <c r="B170" s="100"/>
    </row>
    <row r="171" spans="2:2" x14ac:dyDescent="0.25">
      <c r="B171" s="100"/>
    </row>
    <row r="172" spans="2:2" x14ac:dyDescent="0.25">
      <c r="B172" s="100"/>
    </row>
    <row r="173" spans="2:2" x14ac:dyDescent="0.25">
      <c r="B173" s="100"/>
    </row>
    <row r="174" spans="2:2" x14ac:dyDescent="0.25">
      <c r="B174" s="100"/>
    </row>
    <row r="175" spans="2:2" x14ac:dyDescent="0.25">
      <c r="B175" s="100"/>
    </row>
    <row r="176" spans="2:2" x14ac:dyDescent="0.25">
      <c r="B176" s="100"/>
    </row>
    <row r="177" spans="2:2" x14ac:dyDescent="0.25">
      <c r="B177" s="100"/>
    </row>
    <row r="178" spans="2:2" x14ac:dyDescent="0.25">
      <c r="B178" s="100"/>
    </row>
    <row r="179" spans="2:2" x14ac:dyDescent="0.25">
      <c r="B179" s="100"/>
    </row>
    <row r="180" spans="2:2" x14ac:dyDescent="0.25">
      <c r="B180" s="100"/>
    </row>
    <row r="181" spans="2:2" x14ac:dyDescent="0.25">
      <c r="B181" s="100"/>
    </row>
    <row r="182" spans="2:2" x14ac:dyDescent="0.25">
      <c r="B182" s="100"/>
    </row>
    <row r="183" spans="2:2" x14ac:dyDescent="0.25">
      <c r="B183" s="100"/>
    </row>
    <row r="184" spans="2:2" x14ac:dyDescent="0.25">
      <c r="B184" s="100"/>
    </row>
    <row r="185" spans="2:2" x14ac:dyDescent="0.25">
      <c r="B185" s="100"/>
    </row>
    <row r="186" spans="2:2" x14ac:dyDescent="0.25">
      <c r="B186" s="100"/>
    </row>
    <row r="187" spans="2:2" x14ac:dyDescent="0.25">
      <c r="B187" s="100"/>
    </row>
    <row r="188" spans="2:2" x14ac:dyDescent="0.25">
      <c r="B188" s="100"/>
    </row>
    <row r="189" spans="2:2" x14ac:dyDescent="0.25">
      <c r="B189" s="100"/>
    </row>
    <row r="190" spans="2:2" x14ac:dyDescent="0.25">
      <c r="B190" s="100"/>
    </row>
    <row r="191" spans="2:2" x14ac:dyDescent="0.25">
      <c r="B191" s="100"/>
    </row>
  </sheetData>
  <sheetProtection algorithmName="SHA-512" hashValue="956A8qz5xEQCujKLDW/AFB5pd+C1o/AYZ5IexhCQqN37zxWcQze51IrP0AMADalqEhKt2mVMl1JmBwBGbdbB3A==" saltValue="chVYsfqJK/7N/p0CzJfxYg==" spinCount="100000" sheet="1" objects="1" scenarios="1" formatColumns="0" formatRows="0"/>
  <protectedRanges>
    <protectedRange sqref="F10 F13 F16 F20 F39:F41 F36:F37 E28:E31 E35" name="Діапазон1"/>
    <protectedRange sqref="F5" name="Діапазон1_2"/>
  </protectedRanges>
  <mergeCells count="90">
    <mergeCell ref="M32:M35"/>
    <mergeCell ref="A42:D43"/>
    <mergeCell ref="G86:L86"/>
    <mergeCell ref="G88:L88"/>
    <mergeCell ref="G90:L90"/>
    <mergeCell ref="M56:M60"/>
    <mergeCell ref="M62:M65"/>
    <mergeCell ref="M67:M68"/>
    <mergeCell ref="M71:M74"/>
    <mergeCell ref="B51:B52"/>
    <mergeCell ref="E56:E60"/>
    <mergeCell ref="E61:E65"/>
    <mergeCell ref="F68:F69"/>
    <mergeCell ref="B53:B54"/>
    <mergeCell ref="E47:E50"/>
    <mergeCell ref="F47:F50"/>
    <mergeCell ref="G92:L92"/>
    <mergeCell ref="G84:L84"/>
    <mergeCell ref="A53:A54"/>
    <mergeCell ref="F56:F60"/>
    <mergeCell ref="F16:F17"/>
    <mergeCell ref="F20:F25"/>
    <mergeCell ref="B38:B41"/>
    <mergeCell ref="E39:E41"/>
    <mergeCell ref="F39:F41"/>
    <mergeCell ref="B32:B35"/>
    <mergeCell ref="E28:E31"/>
    <mergeCell ref="A45:F45"/>
    <mergeCell ref="A38:A41"/>
    <mergeCell ref="F42:F43"/>
    <mergeCell ref="A36:A37"/>
    <mergeCell ref="B36:B37"/>
    <mergeCell ref="F28:F31"/>
    <mergeCell ref="A32:A35"/>
    <mergeCell ref="M26:M31"/>
    <mergeCell ref="A5:A7"/>
    <mergeCell ref="B5:B7"/>
    <mergeCell ref="A9:A11"/>
    <mergeCell ref="A26:A31"/>
    <mergeCell ref="B26:B31"/>
    <mergeCell ref="B9:B11"/>
    <mergeCell ref="E20:E25"/>
    <mergeCell ref="F8:F9"/>
    <mergeCell ref="A19:A25"/>
    <mergeCell ref="B19:B25"/>
    <mergeCell ref="E8:E9"/>
    <mergeCell ref="F13:F14"/>
    <mergeCell ref="F10:F11"/>
    <mergeCell ref="E5:E7"/>
    <mergeCell ref="F5:F7"/>
    <mergeCell ref="M39:M42"/>
    <mergeCell ref="A1:L1"/>
    <mergeCell ref="G2:L2"/>
    <mergeCell ref="M2:M3"/>
    <mergeCell ref="M8:M25"/>
    <mergeCell ref="M5:M7"/>
    <mergeCell ref="E2:E3"/>
    <mergeCell ref="A4:F4"/>
    <mergeCell ref="A2:A3"/>
    <mergeCell ref="B2:B3"/>
    <mergeCell ref="C2:C3"/>
    <mergeCell ref="D2:D3"/>
    <mergeCell ref="F2:F3"/>
    <mergeCell ref="E10:E11"/>
    <mergeCell ref="E13:E14"/>
    <mergeCell ref="E16:E17"/>
    <mergeCell ref="E42:E43"/>
    <mergeCell ref="A12:A14"/>
    <mergeCell ref="B12:B14"/>
    <mergeCell ref="A15:A17"/>
    <mergeCell ref="B15:B17"/>
    <mergeCell ref="A44:F44"/>
    <mergeCell ref="A56:A60"/>
    <mergeCell ref="B56:B60"/>
    <mergeCell ref="A46:A50"/>
    <mergeCell ref="B46:B50"/>
    <mergeCell ref="A61:A65"/>
    <mergeCell ref="B61:B65"/>
    <mergeCell ref="G83:L83"/>
    <mergeCell ref="A70:A75"/>
    <mergeCell ref="B70:B75"/>
    <mergeCell ref="A67:A69"/>
    <mergeCell ref="B67:B69"/>
    <mergeCell ref="C67:D67"/>
    <mergeCell ref="F61:F65"/>
    <mergeCell ref="A85:E85"/>
    <mergeCell ref="A78:A82"/>
    <mergeCell ref="F79:F82"/>
    <mergeCell ref="E79:E82"/>
    <mergeCell ref="A77:E77"/>
  </mergeCells>
  <conditionalFormatting sqref="E8:F9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F12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E12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E15:F15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E18:F19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E36:F36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E38:F38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E55:F5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E56:F56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E61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E66:F66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E67:F67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E78:F7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E42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E4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E70:F70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E26:F26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E27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F2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E32:E34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F32:F34">
    <cfRule type="iconSet" priority="33">
      <iconSet iconSet="3Symbols">
        <cfvo type="percent" val="0"/>
        <cfvo type="percent" val="33"/>
        <cfvo type="percent" val="67"/>
      </iconSet>
    </cfRule>
  </conditionalFormatting>
  <dataValidations count="1">
    <dataValidation operator="greaterThanOrEqual" allowBlank="1" showInputMessage="1" showErrorMessage="1" sqref="F42:F43 F77 F83:F84"/>
  </dataValidations>
  <printOptions horizontalCentered="1"/>
  <pageMargins left="0.39370078740157483" right="0.39370078740157483" top="1.1417322834645669" bottom="0.39370078740157483" header="0.31496062992125984" footer="0.31496062992125984"/>
  <pageSetup paperSize="9" scale="56" fitToHeight="0" orientation="landscape" r:id="rId1"/>
  <headerFooter>
    <oddFooter>&amp;CВерсія 2019.1</oddFooter>
  </headerFooter>
  <rowBreaks count="3" manualBreakCount="3">
    <brk id="44" max="16383" man="1"/>
    <brk id="54" max="16383" man="1"/>
    <brk id="7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topLeftCell="A33" zoomScaleNormal="100" zoomScaleSheetLayoutView="100" workbookViewId="0">
      <selection activeCell="C40" sqref="C40"/>
    </sheetView>
  </sheetViews>
  <sheetFormatPr defaultColWidth="54.28515625" defaultRowHeight="15.75" x14ac:dyDescent="0.25"/>
  <cols>
    <col min="1" max="1" width="6.140625" style="108" bestFit="1" customWidth="1"/>
    <col min="2" max="2" width="54.28515625" style="108"/>
    <col min="3" max="3" width="27.42578125" style="110" customWidth="1"/>
    <col min="4" max="4" width="20.7109375" style="110" customWidth="1"/>
    <col min="5" max="16384" width="54.28515625" style="108"/>
  </cols>
  <sheetData>
    <row r="1" spans="1:4" x14ac:dyDescent="0.25">
      <c r="A1" s="337" t="s">
        <v>235</v>
      </c>
      <c r="B1" s="337"/>
      <c r="C1" s="337"/>
      <c r="D1" s="337"/>
    </row>
    <row r="2" spans="1:4" ht="31.5" customHeight="1" x14ac:dyDescent="0.25">
      <c r="A2" s="338" t="s">
        <v>236</v>
      </c>
      <c r="B2" s="338"/>
      <c r="C2" s="338"/>
      <c r="D2" s="338"/>
    </row>
    <row r="3" spans="1:4" x14ac:dyDescent="0.25">
      <c r="A3" s="339">
        <f>Опитувальник!D3</f>
        <v>0</v>
      </c>
      <c r="B3" s="340"/>
      <c r="C3" s="340"/>
      <c r="D3" s="340"/>
    </row>
    <row r="4" spans="1:4" x14ac:dyDescent="0.25">
      <c r="A4" s="335" t="s">
        <v>256</v>
      </c>
      <c r="B4" s="335"/>
      <c r="C4" s="335"/>
      <c r="D4" s="335"/>
    </row>
    <row r="5" spans="1:4" x14ac:dyDescent="0.25">
      <c r="A5" s="342">
        <f>Опитувальник!D4</f>
        <v>0</v>
      </c>
      <c r="B5" s="343"/>
      <c r="C5" s="343"/>
      <c r="D5" s="343"/>
    </row>
    <row r="6" spans="1:4" x14ac:dyDescent="0.25">
      <c r="A6" s="335" t="s">
        <v>252</v>
      </c>
      <c r="B6" s="335"/>
      <c r="C6" s="335"/>
      <c r="D6" s="335"/>
    </row>
    <row r="7" spans="1:4" x14ac:dyDescent="0.25">
      <c r="A7" s="341" t="s">
        <v>237</v>
      </c>
      <c r="B7" s="341"/>
      <c r="C7" s="341"/>
      <c r="D7" s="341"/>
    </row>
    <row r="8" spans="1:4" x14ac:dyDescent="0.25">
      <c r="A8" s="344">
        <f>Опитувальник!D5</f>
        <v>0</v>
      </c>
      <c r="B8" s="345"/>
      <c r="C8" s="345"/>
      <c r="D8" s="345"/>
    </row>
    <row r="9" spans="1:4" ht="25.5" customHeight="1" x14ac:dyDescent="0.25">
      <c r="A9" s="335" t="s">
        <v>253</v>
      </c>
      <c r="B9" s="335"/>
      <c r="C9" s="335"/>
      <c r="D9" s="335"/>
    </row>
    <row r="10" spans="1:4" x14ac:dyDescent="0.25">
      <c r="A10" s="346">
        <f>Опитувальник!D7</f>
        <v>0</v>
      </c>
      <c r="B10" s="347"/>
      <c r="C10" s="347"/>
      <c r="D10" s="347"/>
    </row>
    <row r="11" spans="1:4" x14ac:dyDescent="0.25">
      <c r="A11" s="335" t="s">
        <v>280</v>
      </c>
      <c r="B11" s="335"/>
      <c r="C11" s="335"/>
      <c r="D11" s="335"/>
    </row>
    <row r="12" spans="1:4" x14ac:dyDescent="0.25">
      <c r="A12" s="336"/>
      <c r="B12" s="336"/>
      <c r="C12" s="336"/>
      <c r="D12" s="336"/>
    </row>
    <row r="13" spans="1:4" x14ac:dyDescent="0.25">
      <c r="A13" s="109"/>
    </row>
    <row r="14" spans="1:4" s="111" customFormat="1" ht="63" x14ac:dyDescent="0.25">
      <c r="A14" s="27" t="s">
        <v>0</v>
      </c>
      <c r="B14" s="27" t="s">
        <v>1</v>
      </c>
      <c r="C14" s="27" t="s">
        <v>238</v>
      </c>
      <c r="D14" s="27" t="s">
        <v>161</v>
      </c>
    </row>
    <row r="15" spans="1:4" x14ac:dyDescent="0.25">
      <c r="A15" s="112" t="s">
        <v>239</v>
      </c>
      <c r="B15" s="112" t="s">
        <v>240</v>
      </c>
      <c r="C15" s="113"/>
      <c r="D15" s="113"/>
    </row>
    <row r="16" spans="1:4" ht="31.5" x14ac:dyDescent="0.25">
      <c r="A16" s="114" t="s">
        <v>81</v>
      </c>
      <c r="B16" s="114" t="s">
        <v>241</v>
      </c>
      <c r="C16" s="115">
        <f>'Зведена таблиця'!E5</f>
        <v>0</v>
      </c>
      <c r="D16" s="115" t="str">
        <f>'Зведена таблиця'!F5</f>
        <v/>
      </c>
    </row>
    <row r="17" spans="1:4" x14ac:dyDescent="0.25">
      <c r="A17" s="114" t="s">
        <v>82</v>
      </c>
      <c r="B17" s="114" t="s">
        <v>136</v>
      </c>
      <c r="C17" s="115"/>
      <c r="D17" s="115"/>
    </row>
    <row r="18" spans="1:4" x14ac:dyDescent="0.25">
      <c r="A18" s="114" t="s">
        <v>83</v>
      </c>
      <c r="B18" s="114" t="s">
        <v>242</v>
      </c>
      <c r="C18" s="116">
        <f>'Зведена таблиця'!E10</f>
        <v>0</v>
      </c>
      <c r="D18" s="115">
        <f>'Зведена таблиця'!F10</f>
        <v>0</v>
      </c>
    </row>
    <row r="19" spans="1:4" ht="31.5" x14ac:dyDescent="0.25">
      <c r="A19" s="114" t="s">
        <v>84</v>
      </c>
      <c r="B19" s="114" t="s">
        <v>243</v>
      </c>
      <c r="C19" s="116">
        <f>'Зведена таблиця'!E13</f>
        <v>0</v>
      </c>
      <c r="D19" s="115">
        <f>'Зведена таблиця'!F13</f>
        <v>0</v>
      </c>
    </row>
    <row r="20" spans="1:4" ht="31.5" x14ac:dyDescent="0.25">
      <c r="A20" s="114" t="s">
        <v>85</v>
      </c>
      <c r="B20" s="114" t="s">
        <v>244</v>
      </c>
      <c r="C20" s="115">
        <f>'Зведена таблиця'!E16</f>
        <v>0</v>
      </c>
      <c r="D20" s="115">
        <f>'Зведена таблиця'!F16</f>
        <v>0</v>
      </c>
    </row>
    <row r="21" spans="1:4" x14ac:dyDescent="0.25">
      <c r="A21" s="114" t="s">
        <v>86</v>
      </c>
      <c r="B21" s="114" t="s">
        <v>140</v>
      </c>
      <c r="C21" s="115"/>
      <c r="D21" s="115"/>
    </row>
    <row r="22" spans="1:4" ht="31.5" x14ac:dyDescent="0.25">
      <c r="A22" s="114" t="s">
        <v>87</v>
      </c>
      <c r="B22" s="114" t="s">
        <v>141</v>
      </c>
      <c r="C22" s="116">
        <f>'Зведена таблиця'!E20</f>
        <v>0</v>
      </c>
      <c r="D22" s="115">
        <f>'Зведена таблиця'!F20</f>
        <v>0</v>
      </c>
    </row>
    <row r="23" spans="1:4" ht="94.5" x14ac:dyDescent="0.25">
      <c r="A23" s="114" t="s">
        <v>88</v>
      </c>
      <c r="B23" s="114" t="s">
        <v>245</v>
      </c>
      <c r="C23" s="115">
        <f>'Зведена таблиця'!E28</f>
        <v>0</v>
      </c>
      <c r="D23" s="115">
        <f>'Зведена таблиця'!F28</f>
        <v>0</v>
      </c>
    </row>
    <row r="24" spans="1:4" x14ac:dyDescent="0.25">
      <c r="A24" s="114" t="s">
        <v>89</v>
      </c>
      <c r="B24" s="114" t="s">
        <v>246</v>
      </c>
      <c r="C24" s="115">
        <f>'Зведена таблиця'!E35</f>
        <v>0</v>
      </c>
      <c r="D24" s="115">
        <f>'Зведена таблиця'!F35</f>
        <v>0</v>
      </c>
    </row>
    <row r="25" spans="1:4" ht="47.25" x14ac:dyDescent="0.25">
      <c r="A25" s="114" t="s">
        <v>90</v>
      </c>
      <c r="B25" s="114" t="s">
        <v>171</v>
      </c>
      <c r="C25" s="115">
        <f>'Зведена таблиця'!E37</f>
        <v>0</v>
      </c>
      <c r="D25" s="115">
        <f>'Зведена таблиця'!F37</f>
        <v>5</v>
      </c>
    </row>
    <row r="26" spans="1:4" ht="94.5" x14ac:dyDescent="0.25">
      <c r="A26" s="114" t="s">
        <v>91</v>
      </c>
      <c r="B26" s="114" t="s">
        <v>175</v>
      </c>
      <c r="C26" s="116">
        <f>'Зведена таблиця'!E39</f>
        <v>0</v>
      </c>
      <c r="D26" s="116">
        <f>'Зведена таблиця'!F39</f>
        <v>0</v>
      </c>
    </row>
    <row r="27" spans="1:4" x14ac:dyDescent="0.25">
      <c r="A27" s="112"/>
      <c r="B27" s="112" t="s">
        <v>271</v>
      </c>
      <c r="C27" s="113"/>
      <c r="D27" s="113">
        <f>'Зведена таблиця'!F42</f>
        <v>5</v>
      </c>
    </row>
    <row r="28" spans="1:4" x14ac:dyDescent="0.25">
      <c r="A28" s="112" t="s">
        <v>247</v>
      </c>
      <c r="B28" s="112" t="s">
        <v>74</v>
      </c>
      <c r="C28" s="113"/>
      <c r="D28" s="113"/>
    </row>
    <row r="29" spans="1:4" ht="84.75" customHeight="1" x14ac:dyDescent="0.25">
      <c r="A29" s="114" t="s">
        <v>11</v>
      </c>
      <c r="B29" s="114" t="s">
        <v>248</v>
      </c>
      <c r="C29" s="115">
        <f>'Зведена таблиця'!E47</f>
        <v>0</v>
      </c>
      <c r="D29" s="115">
        <f>'Зведена таблиця'!F47</f>
        <v>0</v>
      </c>
    </row>
    <row r="30" spans="1:4" ht="47.25" x14ac:dyDescent="0.25">
      <c r="A30" s="114" t="s">
        <v>15</v>
      </c>
      <c r="B30" s="114" t="s">
        <v>186</v>
      </c>
      <c r="C30" s="115">
        <f>'Зведена таблиця'!E51</f>
        <v>0</v>
      </c>
      <c r="D30" s="115">
        <f>'Зведена таблиця'!F51</f>
        <v>0</v>
      </c>
    </row>
    <row r="31" spans="1:4" ht="63" x14ac:dyDescent="0.25">
      <c r="A31" s="114" t="s">
        <v>16</v>
      </c>
      <c r="B31" s="114" t="s">
        <v>190</v>
      </c>
      <c r="C31" s="115">
        <f>'Зведена таблиця'!E52</f>
        <v>0</v>
      </c>
      <c r="D31" s="115">
        <f>'Зведена таблиця'!F52</f>
        <v>0</v>
      </c>
    </row>
    <row r="32" spans="1:4" ht="94.5" x14ac:dyDescent="0.25">
      <c r="A32" s="353" t="s">
        <v>79</v>
      </c>
      <c r="B32" s="114" t="s">
        <v>191</v>
      </c>
      <c r="C32" s="115">
        <f>'Зведена таблиця'!E53</f>
        <v>0</v>
      </c>
      <c r="D32" s="115">
        <f>'Зведена таблиця'!F53</f>
        <v>0</v>
      </c>
    </row>
    <row r="33" spans="1:4" ht="94.5" x14ac:dyDescent="0.25">
      <c r="A33" s="354"/>
      <c r="B33" s="114" t="s">
        <v>194</v>
      </c>
      <c r="C33" s="115">
        <f>'Зведена таблиця'!E54</f>
        <v>0</v>
      </c>
      <c r="D33" s="115">
        <f>'Зведена таблиця'!F54</f>
        <v>0</v>
      </c>
    </row>
    <row r="34" spans="1:4" ht="31.5" x14ac:dyDescent="0.25">
      <c r="A34" s="114" t="s">
        <v>12</v>
      </c>
      <c r="B34" s="114" t="s">
        <v>249</v>
      </c>
      <c r="C34" s="115"/>
      <c r="D34" s="113">
        <f>'Зведена таблиця'!F55</f>
        <v>0</v>
      </c>
    </row>
    <row r="35" spans="1:4" ht="63" x14ac:dyDescent="0.25">
      <c r="A35" s="114" t="s">
        <v>76</v>
      </c>
      <c r="B35" s="114" t="s">
        <v>265</v>
      </c>
      <c r="C35" s="116">
        <f>'Зведена таблиця'!E56</f>
        <v>0</v>
      </c>
      <c r="D35" s="115">
        <f>'Зведена таблиця'!F56</f>
        <v>0</v>
      </c>
    </row>
    <row r="36" spans="1:4" ht="47.25" x14ac:dyDescent="0.25">
      <c r="A36" s="114" t="s">
        <v>77</v>
      </c>
      <c r="B36" s="114" t="s">
        <v>198</v>
      </c>
      <c r="C36" s="116">
        <f>'Зведена таблиця'!E61</f>
        <v>0</v>
      </c>
      <c r="D36" s="115">
        <f>'Зведена таблиця'!F61</f>
        <v>0</v>
      </c>
    </row>
    <row r="37" spans="1:4" ht="47.25" x14ac:dyDescent="0.25">
      <c r="A37" s="114" t="s">
        <v>78</v>
      </c>
      <c r="B37" s="114" t="s">
        <v>267</v>
      </c>
      <c r="C37" s="355" t="s">
        <v>266</v>
      </c>
      <c r="D37" s="356"/>
    </row>
    <row r="38" spans="1:4" ht="63" x14ac:dyDescent="0.25">
      <c r="A38" s="114" t="s">
        <v>80</v>
      </c>
      <c r="B38" s="114" t="s">
        <v>268</v>
      </c>
      <c r="C38" s="115">
        <f>'Зведена таблиця'!E68+'Зведена таблиця'!E69</f>
        <v>0</v>
      </c>
      <c r="D38" s="115">
        <f>'Зведена таблиця'!F68</f>
        <v>0</v>
      </c>
    </row>
    <row r="39" spans="1:4" ht="47.25" x14ac:dyDescent="0.25">
      <c r="A39" s="114" t="s">
        <v>19</v>
      </c>
      <c r="B39" s="114" t="s">
        <v>211</v>
      </c>
      <c r="C39" s="115">
        <f>'Зведена таблиця'!E70</f>
        <v>0</v>
      </c>
      <c r="D39" s="115">
        <f>'Зведена таблиця'!F70</f>
        <v>0</v>
      </c>
    </row>
    <row r="40" spans="1:4" ht="63" x14ac:dyDescent="0.25">
      <c r="A40" s="114" t="s">
        <v>22</v>
      </c>
      <c r="B40" s="114" t="s">
        <v>269</v>
      </c>
      <c r="C40" s="115">
        <f>'Зведена таблиця'!E76</f>
        <v>0</v>
      </c>
      <c r="D40" s="115">
        <f>'Зведена таблиця'!F76</f>
        <v>0</v>
      </c>
    </row>
    <row r="41" spans="1:4" ht="20.25" customHeight="1" x14ac:dyDescent="0.25">
      <c r="A41" s="348" t="s">
        <v>270</v>
      </c>
      <c r="B41" s="349"/>
      <c r="C41" s="113"/>
      <c r="D41" s="117">
        <f>'Зведена таблиця'!F77</f>
        <v>0</v>
      </c>
    </row>
    <row r="42" spans="1:4" ht="20.25" customHeight="1" x14ac:dyDescent="0.25">
      <c r="A42" s="348" t="s">
        <v>223</v>
      </c>
      <c r="B42" s="349"/>
      <c r="C42" s="113">
        <f>'Зведена таблиця'!E79</f>
        <v>0</v>
      </c>
      <c r="D42" s="117">
        <f>'Зведена таблиця'!F79</f>
        <v>0</v>
      </c>
    </row>
    <row r="43" spans="1:4" s="118" customFormat="1" ht="20.25" customHeight="1" x14ac:dyDescent="0.35">
      <c r="A43" s="350" t="s">
        <v>250</v>
      </c>
      <c r="B43" s="351"/>
      <c r="C43" s="352"/>
      <c r="D43" s="119">
        <f>'Зведена таблиця'!F85</f>
        <v>5</v>
      </c>
    </row>
    <row r="44" spans="1:4" x14ac:dyDescent="0.25">
      <c r="A44" s="109"/>
    </row>
  </sheetData>
  <sheetProtection algorithmName="SHA-512" hashValue="UNDvOLKeneaN7lY3YUpN/hVtix+WKJv0/iB98MyOQhBsr1K5YNIsDQaV5sLpxu6cnWmN6MXCt6jOug6KqeKDZg==" saltValue="7+4Z3oXGnXwUymQOYsr9AA==" spinCount="100000" sheet="1" objects="1" scenarios="1" formatColumns="0" formatRows="0"/>
  <mergeCells count="17">
    <mergeCell ref="A41:B41"/>
    <mergeCell ref="A42:B42"/>
    <mergeCell ref="A43:C43"/>
    <mergeCell ref="A32:A33"/>
    <mergeCell ref="C37:D37"/>
    <mergeCell ref="A9:D9"/>
    <mergeCell ref="A12:D12"/>
    <mergeCell ref="A1:D1"/>
    <mergeCell ref="A2:D2"/>
    <mergeCell ref="A3:D3"/>
    <mergeCell ref="A4:D4"/>
    <mergeCell ref="A6:D6"/>
    <mergeCell ref="A7:D7"/>
    <mergeCell ref="A11:D11"/>
    <mergeCell ref="A5:D5"/>
    <mergeCell ref="A8:D8"/>
    <mergeCell ref="A10:D10"/>
  </mergeCells>
  <pageMargins left="1.1023622047244095" right="0.39370078740157483" top="0.55118110236220474" bottom="0.55118110236220474" header="0.31496062992125984" footer="0.31496062992125984"/>
  <pageSetup paperSize="9" scale="75" orientation="portrait" r:id="rId1"/>
  <headerFooter>
    <oddFooter>&amp;CВерсія 2019.1</oddFooter>
  </headerFooter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Опитувальник</vt:lpstr>
      <vt:lpstr>Зведена таблиця</vt:lpstr>
      <vt:lpstr>Лист самоаналізу</vt:lpstr>
      <vt:lpstr>'Зведена таблиця'!Область_друку</vt:lpstr>
      <vt:lpstr>'Лист самоаналізу'!Область_друку</vt:lpstr>
      <vt:lpstr>Опитувальник!Область_друку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Kolos_T</dc:creator>
  <cp:lastModifiedBy>Zhurova_OM</cp:lastModifiedBy>
  <cp:lastPrinted>2019-03-20T17:57:40Z</cp:lastPrinted>
  <dcterms:created xsi:type="dcterms:W3CDTF">2018-12-21T13:11:07Z</dcterms:created>
  <dcterms:modified xsi:type="dcterms:W3CDTF">2019-03-29T07:32:10Z</dcterms:modified>
</cp:coreProperties>
</file>