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комунікаційні кампанії\Семінар атестація березень 2019\НА САЙТ\3.ВИКЛАДАЧ_КОЛЕДЖ_ВИКОНАВСЬКІ\Шаблон та відеоінструкція\"/>
    </mc:Choice>
  </mc:AlternateContent>
  <bookViews>
    <workbookView xWindow="-120" yWindow="-120" windowWidth="20730" windowHeight="11160"/>
  </bookViews>
  <sheets>
    <sheet name="Опитувальник" sheetId="1" r:id="rId1"/>
    <sheet name="Зведена таблиця" sheetId="6" r:id="rId2"/>
    <sheet name="Лист самоаналізу" sheetId="7" r:id="rId3"/>
  </sheets>
  <definedNames>
    <definedName name="_xlnm.Print_Area" localSheetId="1">'Зведена таблиця'!$A$1:$M$88</definedName>
    <definedName name="_xlnm.Print_Area" localSheetId="0">Опитувальник!$A$1:$G$164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8" i="1" l="1"/>
  <c r="D148" i="1"/>
  <c r="E148" i="1"/>
  <c r="A10" i="7" l="1"/>
  <c r="A8" i="7"/>
  <c r="A5" i="7"/>
  <c r="A3" i="7" l="1"/>
  <c r="G160" i="1" l="1"/>
  <c r="G83" i="1" l="1"/>
  <c r="E28" i="6" l="1"/>
  <c r="I75" i="6"/>
  <c r="L83" i="6"/>
  <c r="K83" i="6"/>
  <c r="J83" i="6"/>
  <c r="I83" i="6"/>
  <c r="L81" i="6"/>
  <c r="K81" i="6"/>
  <c r="J81" i="6"/>
  <c r="I81" i="6"/>
  <c r="L79" i="6"/>
  <c r="K79" i="6"/>
  <c r="J79" i="6"/>
  <c r="I79" i="6"/>
  <c r="L77" i="6"/>
  <c r="K77" i="6"/>
  <c r="J77" i="6"/>
  <c r="I77" i="6"/>
  <c r="L75" i="6"/>
  <c r="K75" i="6"/>
  <c r="J75" i="6"/>
  <c r="F84" i="1"/>
  <c r="E33" i="6" s="1"/>
  <c r="G76" i="1"/>
  <c r="G77" i="1"/>
  <c r="G78" i="1"/>
  <c r="G79" i="1"/>
  <c r="G80" i="1"/>
  <c r="G75" i="1"/>
  <c r="G46" i="1" l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45" i="1"/>
  <c r="G159" i="1" l="1"/>
  <c r="G161" i="1"/>
  <c r="G158" i="1"/>
  <c r="E56" i="6" l="1"/>
  <c r="C33" i="7" s="1"/>
  <c r="C16" i="7"/>
  <c r="E72" i="6"/>
  <c r="E70" i="6"/>
  <c r="E69" i="6"/>
  <c r="E66" i="6"/>
  <c r="C36" i="7" s="1"/>
  <c r="E59" i="6"/>
  <c r="C34" i="7" s="1"/>
  <c r="F135" i="1"/>
  <c r="F59" i="6" s="1"/>
  <c r="D34" i="7" s="1"/>
  <c r="F134" i="1"/>
  <c r="E54" i="6"/>
  <c r="C32" i="7" s="1"/>
  <c r="E53" i="6"/>
  <c r="C31" i="7" s="1"/>
  <c r="E52" i="6"/>
  <c r="C30" i="7" s="1"/>
  <c r="G123" i="1"/>
  <c r="G122" i="1"/>
  <c r="F52" i="6" s="1"/>
  <c r="D30" i="7" s="1"/>
  <c r="E48" i="6"/>
  <c r="C29" i="7" s="1"/>
  <c r="G115" i="1"/>
  <c r="C23" i="7"/>
  <c r="E16" i="6"/>
  <c r="F16" i="6" s="1"/>
  <c r="D20" i="7" s="1"/>
  <c r="E13" i="6"/>
  <c r="F13" i="6" s="1"/>
  <c r="D19" i="7" s="1"/>
  <c r="E10" i="6"/>
  <c r="F10" i="6" s="1"/>
  <c r="D18" i="7" s="1"/>
  <c r="E5" i="6"/>
  <c r="F5" i="6" s="1"/>
  <c r="G153" i="1"/>
  <c r="F66" i="6" s="1"/>
  <c r="D36" i="7" s="1"/>
  <c r="F148" i="1"/>
  <c r="F149" i="1" s="1"/>
  <c r="E149" i="1"/>
  <c r="D149" i="1"/>
  <c r="B148" i="1"/>
  <c r="G147" i="1"/>
  <c r="G146" i="1"/>
  <c r="G145" i="1"/>
  <c r="G144" i="1"/>
  <c r="G143" i="1"/>
  <c r="D136" i="1"/>
  <c r="F133" i="1"/>
  <c r="F56" i="6" s="1"/>
  <c r="D33" i="7" s="1"/>
  <c r="F128" i="1"/>
  <c r="G127" i="1"/>
  <c r="G128" i="1" s="1"/>
  <c r="F124" i="1"/>
  <c r="E109" i="1"/>
  <c r="F109" i="1" s="1"/>
  <c r="G109" i="1" s="1"/>
  <c r="E108" i="1"/>
  <c r="F108" i="1" s="1"/>
  <c r="G108" i="1" s="1"/>
  <c r="E107" i="1"/>
  <c r="F107" i="1" s="1"/>
  <c r="G107" i="1" s="1"/>
  <c r="E106" i="1"/>
  <c r="F106" i="1" s="1"/>
  <c r="G106" i="1" s="1"/>
  <c r="E105" i="1"/>
  <c r="F105" i="1" s="1"/>
  <c r="G105" i="1" s="1"/>
  <c r="G110" i="1" s="1"/>
  <c r="F99" i="1"/>
  <c r="E37" i="6" s="1"/>
  <c r="C25" i="7" s="1"/>
  <c r="G98" i="1"/>
  <c r="G97" i="1"/>
  <c r="G96" i="1"/>
  <c r="G95" i="1"/>
  <c r="G94" i="1"/>
  <c r="G93" i="1"/>
  <c r="G92" i="1"/>
  <c r="G91" i="1"/>
  <c r="G90" i="1"/>
  <c r="C24" i="7"/>
  <c r="G82" i="1"/>
  <c r="G81" i="1"/>
  <c r="E37" i="1"/>
  <c r="D37" i="1"/>
  <c r="C37" i="1"/>
  <c r="D38" i="1" s="1"/>
  <c r="F36" i="1"/>
  <c r="F35" i="1"/>
  <c r="F34" i="1"/>
  <c r="F33" i="1"/>
  <c r="F32" i="1"/>
  <c r="E28" i="1"/>
  <c r="D28" i="1"/>
  <c r="C28" i="1"/>
  <c r="D29" i="1" s="1"/>
  <c r="F27" i="1"/>
  <c r="F26" i="1"/>
  <c r="F25" i="1"/>
  <c r="F24" i="1"/>
  <c r="F23" i="1"/>
  <c r="G84" i="1" l="1"/>
  <c r="G85" i="1" s="1"/>
  <c r="E61" i="6"/>
  <c r="C35" i="7" s="1"/>
  <c r="G148" i="1"/>
  <c r="G149" i="1" s="1"/>
  <c r="C149" i="1" s="1"/>
  <c r="G150" i="1" s="1"/>
  <c r="F33" i="6"/>
  <c r="D24" i="7" s="1"/>
  <c r="F48" i="6"/>
  <c r="D29" i="7" s="1"/>
  <c r="C18" i="7"/>
  <c r="C19" i="7"/>
  <c r="C20" i="7"/>
  <c r="C38" i="7"/>
  <c r="D16" i="7"/>
  <c r="F136" i="1"/>
  <c r="G124" i="1"/>
  <c r="F54" i="6"/>
  <c r="D32" i="7" s="1"/>
  <c r="F53" i="6"/>
  <c r="D31" i="7" s="1"/>
  <c r="G99" i="1"/>
  <c r="G100" i="1" s="1"/>
  <c r="F28" i="1"/>
  <c r="F37" i="1"/>
  <c r="G70" i="1"/>
  <c r="F28" i="6" s="1"/>
  <c r="D23" i="7" s="1"/>
  <c r="G162" i="1"/>
  <c r="F37" i="6" l="1"/>
  <c r="D25" i="7" s="1"/>
  <c r="G137" i="1"/>
  <c r="F46" i="6" s="1"/>
  <c r="F39" i="6"/>
  <c r="D26" i="7" s="1"/>
  <c r="E39" i="6"/>
  <c r="C26" i="7" s="1"/>
  <c r="D39" i="1"/>
  <c r="G39" i="1" s="1"/>
  <c r="G154" i="1" l="1"/>
  <c r="F60" i="6" s="1"/>
  <c r="F67" i="6" s="1"/>
  <c r="D37" i="7" s="1"/>
  <c r="F61" i="6"/>
  <c r="D35" i="7" s="1"/>
  <c r="F20" i="6"/>
  <c r="F42" i="6" s="1"/>
  <c r="E20" i="6"/>
  <c r="C22" i="7" s="1"/>
  <c r="E68" i="6" l="1"/>
  <c r="F69" i="6" s="1"/>
  <c r="D22" i="7"/>
  <c r="F75" i="6" l="1"/>
  <c r="D39" i="7" s="1"/>
  <c r="D38" i="7"/>
  <c r="D27" i="7"/>
</calcChain>
</file>

<file path=xl/sharedStrings.xml><?xml version="1.0" encoding="utf-8"?>
<sst xmlns="http://schemas.openxmlformats.org/spreadsheetml/2006/main" count="433" uniqueCount="277">
  <si>
    <t>№ з/п</t>
  </si>
  <si>
    <t>Назва критерію</t>
  </si>
  <si>
    <t>Досягнутий показник</t>
  </si>
  <si>
    <t>Розрахунок балів</t>
  </si>
  <si>
    <t>Т. р. 10</t>
  </si>
  <si>
    <t>Т. р. 11</t>
  </si>
  <si>
    <t>ІІ кат.</t>
  </si>
  <si>
    <t>І кат.</t>
  </si>
  <si>
    <t>В. кат.</t>
  </si>
  <si>
    <t>+</t>
  </si>
  <si>
    <t>освіта</t>
  </si>
  <si>
    <t>Вид документа підтвердження</t>
  </si>
  <si>
    <t>2.1.</t>
  </si>
  <si>
    <t>2.2.</t>
  </si>
  <si>
    <t>Дотримання:</t>
  </si>
  <si>
    <t>правил внутрішнього трудового розпорядку</t>
  </si>
  <si>
    <t>2.1.1.</t>
  </si>
  <si>
    <t>2.1.2.</t>
  </si>
  <si>
    <t>вимог ст. 7 ЗУ "Про освіту"</t>
  </si>
  <si>
    <t>Участь у:</t>
  </si>
  <si>
    <t>засіданнях педагогічної ради, відділу, відділення, предметно-циклової комісії</t>
  </si>
  <si>
    <t>2.3.1.</t>
  </si>
  <si>
    <t>Документ про освіту</t>
  </si>
  <si>
    <t>мінімальний показник</t>
  </si>
  <si>
    <t>максимальний показник</t>
  </si>
  <si>
    <t>підвищення кваліфікації з навчальних дисциплін, які викладає</t>
  </si>
  <si>
    <t>відсутність або наявність конфліктів</t>
  </si>
  <si>
    <t>оцінка ОП за кожною дисципліною здобувачами, батьками</t>
  </si>
  <si>
    <t>позитивна</t>
  </si>
  <si>
    <t>нейтральна</t>
  </si>
  <si>
    <t>негативна</t>
  </si>
  <si>
    <t>реалізація змісту, форм, методі в і засобів навчання</t>
  </si>
  <si>
    <t>спец-т</t>
  </si>
  <si>
    <t>показники заміщення</t>
  </si>
  <si>
    <t>додатковий показник</t>
  </si>
  <si>
    <t>забезпечення (організація) відвідування здобувачами освіти культурно-мистецьких заходів (концертів, вистав, виставок тощо), пов'язаних зі змістом мистецької освіти, передбаченим навчальною програмою як умежах уроків (занять), так і в позаурочний час</t>
  </si>
  <si>
    <t>викладання, проведення 1 майстер-класу на міжнародному заході в Україні та за її межами, у т.ч. на запрошення іноземних закладів освіти</t>
  </si>
  <si>
    <t xml:space="preserve">самостійне рецензування1  навчальної програми/підручника/посібника, створеного педпрацівником(ами) закладів КМО відповідного рівня </t>
  </si>
  <si>
    <t>Іменні листи-запрошення на майтер-клси, оголошення/афіші з прізвищем викладача як особи, що проводить майстер-клас</t>
  </si>
  <si>
    <t>копія сторінки виданої програми/підручника/посібника(утому числі й електронного, оформленого належним чином), де зазначено прізвище викладача як рецензента</t>
  </si>
  <si>
    <t>описання методу та наявність висновку від завідувача відділу (відділення), задокументовані результати обговорення на методичних об'єднаннях шкільного рівня (протоколи засідань), фотофіксація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</si>
  <si>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описання методу та наявність висновку від завідувача відділу (відділення), задокументовані результати обговорення на методичних об'єднаннях міського (районного) та обласного рівня (протоколи засідань), фото(відео)фіксація проведеного відкритого заняття або майстер-класу з цієї проблеми з відгуками інших викладачів закладу освіти відповідного рівня з відповідного фаху</t>
  </si>
  <si>
    <t>1 випускник, зарахований на навчання</t>
  </si>
  <si>
    <t>кількість публічних виступів кожного здобувача освіти (сольних або в складі колективу)  або демонстрацій його творів на культурно-мистецьких заходах, не враховуючи контрольні заходи</t>
  </si>
  <si>
    <t>Сольне (індивідуальне) виконавство або виставкова діяльність педпрацівника</t>
  </si>
  <si>
    <t>перемога викладача на професійних конкурсах всеукраїнського та міжнародного рівнів</t>
  </si>
  <si>
    <t>інша професійна мистецька д-ть, спрямована на розвиток педагогічної майстерності</t>
  </si>
  <si>
    <t>1 виступ</t>
  </si>
  <si>
    <t>1 перемога</t>
  </si>
  <si>
    <t>1 підтверджений факт</t>
  </si>
  <si>
    <t>додаткові показники - до 5 %</t>
  </si>
  <si>
    <t>Афіша, фото/відеофіксція</t>
  </si>
  <si>
    <t>диплом лауреата конкурсу</t>
  </si>
  <si>
    <t>диски із записами виконавства, портфоліо, нотні видання авторські або аранжування, записи постановок, буклети, каталоги виставок тощо</t>
  </si>
  <si>
    <t>за міжатестаційний період</t>
  </si>
  <si>
    <t>1 здобувач виступив 1 раз у районі</t>
  </si>
  <si>
    <t>1 здобувач виступив 1 раз в області</t>
  </si>
  <si>
    <t>Афіша, подяка, фото/відеофіксація, програма заходу, грамота, що підтверджує факт виступу, для колективів - списки учасників виступу (фестивалі, дитячі, юнацькі конкурси, конкурси-фесітивалі, виставки, дні міста, концерти школи, класу, покази тощо</t>
  </si>
  <si>
    <t>+ 1</t>
  </si>
  <si>
    <t>1 здобувач не виступив жодного разу за міжатетаційний період</t>
  </si>
  <si>
    <t>Мінімальна сума балів для отриманна відповідної категорії (тарифного розряду)</t>
  </si>
  <si>
    <t>Дипломи, сертифікати учнівських (студентськх) конкурсів. Враховують всеукраїнські та міжнародні конкурси, що проводяться за вимогами Примірного положення</t>
  </si>
  <si>
    <t>1 переможець Всеукраїнського або міжнародного конкурсу учнівського/студентського</t>
  </si>
  <si>
    <t>+ 2</t>
  </si>
  <si>
    <t>+ 3</t>
  </si>
  <si>
    <t>1 здобувач виступив 1 раз на всеукраїнському заході або за кордоном</t>
  </si>
  <si>
    <t>100% здобувач виступив 1 раз у закладі або населеному пункті щорічно за міжатестаційний період</t>
  </si>
  <si>
    <t>1 працевлаштований випускник</t>
  </si>
  <si>
    <t>мінімальна кількість балів</t>
  </si>
  <si>
    <t>Відповідність кваліфікаційній категорії</t>
  </si>
  <si>
    <t>2.2.1.</t>
  </si>
  <si>
    <t>2.1.3.</t>
  </si>
  <si>
    <t>1.1.</t>
  </si>
  <si>
    <t>1.2.</t>
  </si>
  <si>
    <t>1.2.1.</t>
  </si>
  <si>
    <t>1.2.2.</t>
  </si>
  <si>
    <t>1.3.</t>
  </si>
  <si>
    <t>1.4.</t>
  </si>
  <si>
    <t>1.4.1.</t>
  </si>
  <si>
    <t>1.4.2.</t>
  </si>
  <si>
    <t>2.1.4.</t>
  </si>
  <si>
    <t>1.5.</t>
  </si>
  <si>
    <t>1.6.</t>
  </si>
  <si>
    <t>1.7.</t>
  </si>
  <si>
    <t>2.1.5.</t>
  </si>
  <si>
    <t>Таблиця 3</t>
  </si>
  <si>
    <t>максимальна кількість балів</t>
  </si>
  <si>
    <t>1 випускник, зарахований на навчання за фахом дисципліни</t>
  </si>
  <si>
    <t>Довідка адміністрації коледжа (за підписом директора або заступника) з висновком за результатами моніторингу</t>
  </si>
  <si>
    <t>Копії планів засідань з зафіксованим прідвищем педпрацівника (у разі участі як доповідача).
Довідки за підписом голів метод об"єднань, методкабінетів, центрів тощо (у разі участі як слухача)</t>
  </si>
  <si>
    <t>Довідка адміністрації коледжу (за підписом директора або заступника) з указаною кількістю та характером конфлікту  за результатами моніторингу на підставі проведених розслідувань (вивчення ситуації)</t>
  </si>
  <si>
    <t>Довідка адміністрації коледжу (за підписом директора або заступника) з висновком за результатами моніторингу - анкетування/опитування учнів та батьків або законних представників</t>
  </si>
  <si>
    <t>кількість балів за досягнутий показник</t>
  </si>
  <si>
    <t>Показник, якого досяг викладач</t>
  </si>
  <si>
    <t>Отримана сума балів за міжатестаційний період</t>
  </si>
  <si>
    <t>1. Відповідність посаді</t>
  </si>
  <si>
    <t>Оберіть із списку рівень Вашої освіти</t>
  </si>
  <si>
    <r>
      <rPr>
        <b/>
        <i/>
        <sz val="12"/>
        <color theme="1"/>
        <rFont val="Times New Roman"/>
        <family val="1"/>
        <charset val="204"/>
      </rPr>
      <t>NB! Довища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молодшого спеціаліста чи ступеня бакалавра
</t>
    </r>
    <r>
      <rPr>
        <b/>
        <i/>
        <sz val="12"/>
        <color theme="1"/>
        <rFont val="Times New Roman"/>
        <family val="1"/>
        <charset val="204"/>
      </rPr>
      <t>Вища освіта:</t>
    </r>
    <r>
      <rPr>
        <i/>
        <sz val="12"/>
        <color theme="1"/>
        <rFont val="Times New Roman"/>
        <family val="1"/>
        <charset val="204"/>
      </rPr>
      <t xml:space="preserve"> освіта освітньо-кваліфікаційного рівня спеціаліста або магістра</t>
    </r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</si>
  <si>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Показники в критеріях 1.2.1., 1.2.2., 1.3. вносяться на основі отриманої від адміністрації довідки</t>
    </r>
  </si>
  <si>
    <t>дотримання:</t>
  </si>
  <si>
    <t>вимог статті 7 Закону України "Про освіту" щодо мови освітнього процесу</t>
  </si>
  <si>
    <t>Наявність оформленої належним чином навчальної та/або службової (методичної)  документації</t>
  </si>
  <si>
    <t>участь у:</t>
  </si>
  <si>
    <t>засіданнях педагогічної ради закладу, відділу (відділення, предметно-циклової комісії)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</si>
  <si>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Заповніть таблички нижче, яка допоможе автоматично розрахувати отримані Вами бали відповідно до частки відвідуваних засідань</t>
    </r>
  </si>
  <si>
    <t xml:space="preserve">Участь викладача у засіданнях педагогічної/методичної ради закладу/установи </t>
  </si>
  <si>
    <t>Навчальні роки м/а періоду</t>
  </si>
  <si>
    <t>Кількість проведенних засідань</t>
  </si>
  <si>
    <t xml:space="preserve">Кількість засідань, які відвідав педагогічний працівник </t>
  </si>
  <si>
    <t>Кількість засідань, які не відвідав пед.працівник з поважних причин</t>
  </si>
  <si>
    <t>Кількість засідань, які не відвідав працівник без поважних причин</t>
  </si>
  <si>
    <t>20_/20_</t>
  </si>
  <si>
    <t>ВСЬОГО:</t>
  </si>
  <si>
    <t>Частка відвідування у відсотках:</t>
  </si>
  <si>
    <t>Участь викладача у засіданнях відділу/відділення/циклової комісії</t>
  </si>
  <si>
    <t xml:space="preserve">Частка відвідування у відсотках (всього) </t>
  </si>
  <si>
    <t>Участь у 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</si>
  <si>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r>
      <rPr>
        <b/>
        <i/>
        <sz val="12"/>
        <color theme="1"/>
        <rFont val="Times New Roman"/>
        <family val="1"/>
        <charset val="204"/>
      </rPr>
      <t xml:space="preserve">NB! </t>
    </r>
    <r>
      <rPr>
        <i/>
        <sz val="12"/>
        <color theme="1"/>
        <rFont val="Times New Roman"/>
        <family val="1"/>
        <charset val="204"/>
      </rPr>
      <t>Заповніть табличку нижче, яка допоможе автоматично розрахувати отримані Вами бали за цим критерієм</t>
    </r>
  </si>
  <si>
    <t>Перелік методичних заходів, у яких узяв участь викладач</t>
  </si>
  <si>
    <t>Назва методичного заходу</t>
  </si>
  <si>
    <t>Навчальний рік</t>
  </si>
  <si>
    <t>Дата проведення</t>
  </si>
  <si>
    <r>
      <t xml:space="preserve">Функція </t>
    </r>
    <r>
      <rPr>
        <b/>
        <sz val="10"/>
        <color theme="1"/>
        <rFont val="Times New Roman"/>
        <family val="1"/>
        <charset val="204"/>
      </rPr>
      <t>(слухач/доповідач)</t>
    </r>
  </si>
  <si>
    <t>Рівень заходу</t>
  </si>
  <si>
    <t>Кількість балів</t>
  </si>
  <si>
    <t>Підвищення кваліфікації</t>
  </si>
  <si>
    <t>Вид заходу</t>
  </si>
  <si>
    <t>Кількість заходів, у яких педагог взяв участь</t>
  </si>
  <si>
    <t>Сума балів</t>
  </si>
  <si>
    <t>Курси підвищення кваліфікації з української мови, педагогіки, психології (вікової), інших напрямів педагогічної діяльності, пов’язаних з роботою педагогічного працівника обсягом 60 академічних годин, або в іншому обсязі, у закладах, які мають відповідну ліцензію</t>
  </si>
  <si>
    <t>Cемінари, інші навчально-методичні заходи різного рівня, які проводяться як заходи з підвищення кваліфікації, у яких взяв участь педагогічний працівник як слухач</t>
  </si>
  <si>
    <t>Майстер-класи, які проводять науково-педагогічні працівники закладів вищої спеціалізованої освіти та/або іноземні фахівці з відповідних дисциплін, у тому числі й ті, які проводяться в рамках науково-практичних конференцій, міжнародних та всеукраїнських конкурсів, на запрошення мистецьких шкіл або культурно-мистецьких коледжів</t>
  </si>
  <si>
    <t>Тренінги з інформаційно-комп’ютерних технологій, психології, управління часом тощо; комп’ютерні курси; інші навчальні заходи, у тому числі й з мистецьких напрямків, які проводяться закладами, установами, громадськими та іншими організаціями, незалежно від форми власності та підпорядкування, статутною діяльністю яких передбачена проведення таких заходів</t>
  </si>
  <si>
    <t>Он-лайн курси і тренінги, які пропонуються освітніми інтернет-платформами та передбачають підтвердження їх проходження</t>
  </si>
  <si>
    <t>Підвищення кваліфікації з навчальних дисциплін «Образотворче мистецтво: станкове та декоративне», «Ліплення», «Фортепіано», «Скрипка», «Танець», «Музична грамота та практичне музикування», яке проводилося Державним науково-методичним центром змісту культурно-мистецької освіти в період з лютого до червня 2019 року</t>
  </si>
  <si>
    <t>ЗАГАЛОМ</t>
  </si>
  <si>
    <t>відсутність або наявність (кількість) конфліктів у колективі (класі, групі), пов’язаних з професійною діяльністю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</si>
  <si>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</t>
    </r>
  </si>
  <si>
    <t>Відсутність чи наявність конфліктів у колективі (групі, класі), пов'язаних з професійною діяльністю</t>
  </si>
  <si>
    <t>Характер конфлікту та його наслідки</t>
  </si>
  <si>
    <t>Кількість випадків конфлкту (всього за міжатестаційний період</t>
  </si>
  <si>
    <r>
      <t xml:space="preserve">Сума балів, яка віднімається від </t>
    </r>
    <r>
      <rPr>
        <b/>
        <sz val="11"/>
        <color theme="1"/>
        <rFont val="Times New Roman"/>
        <family val="1"/>
        <charset val="204"/>
      </rPr>
      <t>максимального</t>
    </r>
    <r>
      <rPr>
        <b/>
        <sz val="12"/>
        <color theme="1"/>
        <rFont val="Times New Roman"/>
        <family val="1"/>
        <charset val="204"/>
      </rPr>
      <t xml:space="preserve"> балу 5</t>
    </r>
  </si>
  <si>
    <t>Кількість конфліктів</t>
  </si>
  <si>
    <t>Конфлікти, припинені і вирішені в межах закладу (установи)</t>
  </si>
  <si>
    <t>Подібні конфлікти, що повторилися</t>
  </si>
  <si>
    <t>Конфлікти, припинені і вирішені в межах заладу (установи) внаслідок втручання адміністрації закладу (установи), а учня/студента переведено до іншого викладача</t>
  </si>
  <si>
    <t>Подібні конфлікти повторилися, або учень/студент покинув навчання в закладі внаслідок конфлікту</t>
  </si>
  <si>
    <t xml:space="preserve">Конфлікти, які набули розголосу та припинені внаслідок втручання органу управління або місцевого самоврядування (за підпорядкованістю) і сторони не мають претензій один до одного </t>
  </si>
  <si>
    <t>Конфлікти, які набули розголосу та припинені внаслідок втручання органу управління або місцевого самоврядування, а учня/студента переведено до іншого викладача</t>
  </si>
  <si>
    <t>Подібні конфлікти, що повторилися, або учень/студент покинув навчання внаслідок цього конфлікту</t>
  </si>
  <si>
    <t xml:space="preserve">Конфлікти, пов'язані з булінгом, психічним або фізичним насильством з боку педагогічного працівника стосовно учнів (їх батьків) або колег </t>
  </si>
  <si>
    <t>оцінка освітнього процесу за кожною навчальною дисципліною (предметом) здобувачами освіти, їхніми батьками або іншими законними представниками за результатами щорічного добровільного опитування у межах внутрішнього моніторингу якості освіти.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</si>
  <si>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Користуючись довідкою, виданою навчальним закладом, заповніть таблицю нижче, яка допоможе автоматично розрахувати отримані Вами бали за цим критерієм. Дані необхідно вносити за результатом опитування по всім дисциплінам, які Ви викладаєте</t>
    </r>
  </si>
  <si>
    <t>Результати опитування учнів/стеднтів та/або їх законних опікунів</t>
  </si>
  <si>
    <t>Навчальний рік міжатестаційного періоду</t>
  </si>
  <si>
    <t>Кількість опитаних (всі опитування за всі роки міжатестаційного періоду)</t>
  </si>
  <si>
    <t>Кількість задоволених навчанням (осіб)</t>
  </si>
  <si>
    <t>% задоволених від загальної кількіості (підраховується автоматично)</t>
  </si>
  <si>
    <t xml:space="preserve">Оцінка за результатом </t>
  </si>
  <si>
    <t>Загальна середня кількість балів за міжатестаційний період (середнє арифметичне)</t>
  </si>
  <si>
    <t>реалізація змісту, форм, методів і засобів навчального процесу</t>
  </si>
  <si>
    <t>Оберіть зі списку один із варіантів, який відповідає змісту, формі, методу і засобам навчального процесу</t>
  </si>
  <si>
    <t xml:space="preserve">Викладання, проведення майстер-класів на міжнародних заходах в Україні та за її межами, у тому числі на запрошення іноземних закладів освіти, </t>
  </si>
  <si>
    <t>Самостійне рецензування навчальних програм, підручників, посібників, створених педагогічними працівниками закладів культурно-мистецької освіти відповідного рівня</t>
  </si>
  <si>
    <t>Забезпечення (організація) відвідування здобувачами освіти культурно-мистецьких заходів, інших мистецьких акцій (концертів, вистав, виставок тощо), пов’язаних зі змістом мистецької освіти, передбаченим навчальною програмою як у межах уроків (занять), так і в позаурочний час;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</si>
  <si>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виконання показника заміщення, заповніть таблицю нижче, яка допоможе автоматично розрахувати отримані Вами бали за цим критерієм. Цей критерій не є обов'язковим, якщо у Вас відсутні досягнення, зазначені нижче,не заповнюйте нічого</t>
    </r>
  </si>
  <si>
    <t>Формат/захід показника заміщення</t>
  </si>
  <si>
    <t>Кількість заходів викладача за цим показником</t>
  </si>
  <si>
    <t>Кількість отриманих балів</t>
  </si>
  <si>
    <t>викладання, проведення 1 майстер-класу на міжнародному заході в Україні та за її межами</t>
  </si>
  <si>
    <t>Кількість здобувачів за цим показником</t>
  </si>
  <si>
    <t>Сума отриманих балів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</si>
  <si>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Для підрахунку за цими показниками заповніть таблицю нижче, яка допоможуть автоматично розрахувати отримані Вами бали за цим критерієм.</t>
    </r>
  </si>
  <si>
    <t>Результати публічних виступів учнів/студентів викладача</t>
  </si>
  <si>
    <t xml:space="preserve">Кількість учнів/студентів, які навчалися в класі викладача, всього </t>
  </si>
  <si>
    <t>з них, кількість учнів, які:</t>
  </si>
  <si>
    <t>виступали в районі/місті</t>
  </si>
  <si>
    <t>виступали на заходах обласного рівня</t>
  </si>
  <si>
    <t>виступали на заходах всеукраїнського рівня або за кордоном</t>
  </si>
  <si>
    <t>жодного разу не виступали</t>
  </si>
  <si>
    <t>Всього</t>
  </si>
  <si>
    <r>
      <t xml:space="preserve">Бали </t>
    </r>
    <r>
      <rPr>
        <b/>
        <sz val="8"/>
        <color theme="1"/>
        <rFont val="Times New Roman"/>
        <family val="1"/>
        <charset val="204"/>
      </rPr>
      <t>(додатк.)</t>
    </r>
  </si>
  <si>
    <t>Наявність здобувачів, які стали переможцями (лауреатами, дипломантами) учнівських або студентських мистецьких, у тому числі виконавських конкурсів.</t>
  </si>
  <si>
    <t>Додаткові показники</t>
  </si>
  <si>
    <r>
      <rPr>
        <b/>
        <i/>
        <sz val="12"/>
        <color theme="1"/>
        <rFont val="Times New Roman"/>
        <family val="1"/>
        <charset val="204"/>
      </rPr>
      <t>NB!</t>
    </r>
    <r>
      <rPr>
        <i/>
        <sz val="12"/>
        <color theme="1"/>
        <rFont val="Times New Roman"/>
        <family val="1"/>
        <charset val="204"/>
      </rPr>
      <t xml:space="preserve"> Якщо у Вас є досягнення за додатковими показниками, скористайтеся таблицею нижче для автоматичного підрахунку балів</t>
    </r>
  </si>
  <si>
    <t>Критерій додаткового показника</t>
  </si>
  <si>
    <t>Кількість виступів/перемог/підтверджених фактів</t>
  </si>
  <si>
    <t>Якщо Ви заповнили всі показники на цьому аркуші, перейдіть на наступний аркуш для перевірки даних та отриманих Вами балів</t>
  </si>
  <si>
    <t>немає вищої/довищої освіти</t>
  </si>
  <si>
    <t>Так</t>
  </si>
  <si>
    <t>Ні</t>
  </si>
  <si>
    <t>Частка 90% і більше</t>
  </si>
  <si>
    <t>Частка  від 60 до 89%</t>
  </si>
  <si>
    <t>Частка від 40 до 59%</t>
  </si>
  <si>
    <t>Частка від 10 до 39%</t>
  </si>
  <si>
    <t xml:space="preserve">Частка від 1% до 9% </t>
  </si>
  <si>
    <t>Частка 0</t>
  </si>
  <si>
    <t>районний (міський) рівень</t>
  </si>
  <si>
    <t>обласний рівень</t>
  </si>
  <si>
    <t>всеукраїнський рівень</t>
  </si>
  <si>
    <t>Кількість конфліктів (в разі наявності)</t>
  </si>
  <si>
    <r>
      <t xml:space="preserve">максимальний показник </t>
    </r>
    <r>
      <rPr>
        <b/>
        <i/>
        <sz val="10"/>
        <color theme="1"/>
        <rFont val="Calibri"/>
        <family val="2"/>
        <charset val="204"/>
        <scheme val="minor"/>
      </rPr>
      <t>(розраховується як середнє статистичне до к-ті навчальних дисциплін, якщо читає більше, ніж одну)</t>
    </r>
  </si>
  <si>
    <t>2. Відповідність кваліфікаційній категорії</t>
  </si>
  <si>
    <t>заняття проводяться за типовою навчальною програмою, частково застосовуються елементи інших методик</t>
  </si>
  <si>
    <t>заняття проводяться з широким застосуванням елементів різних методик, розробляється педагогічна проблема</t>
  </si>
  <si>
    <t>заняття проводяться за типовою навчальною програмою, реалізується весь набір методів, прийомів, засобів</t>
  </si>
  <si>
    <t>розроблено власний метод викладання (прийом, засіб, навчальний репертуар), спрямований на вирішення педагогічної проблемита підвищення якості КМО</t>
  </si>
  <si>
    <t>Усього балів, отриманих для відповідності кваліфікаційній категорії (без відповідності посаді)</t>
  </si>
  <si>
    <t>Усього балів (відповідність займаній посаді, відповідність кваліфікаційній категорії)</t>
  </si>
  <si>
    <t>Кількість здобувачів, які вступили до закладів профільної, фахової передвищої або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</si>
  <si>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здобувачів, які працевлаштованіпісля випуску і пропрацювали 3 і більше років за отриманою спеціальністю</t>
  </si>
  <si>
    <t>Свідоцтва, довідки, сертифікати про підвищення кваліфікації або участь у тренінгових програмах, програми майстер-класів, фотофіксація проходження майстер-класів в рамках фестивалів/конкурсів</t>
  </si>
  <si>
    <t>довідка від адміністрації коледжу про наявність робочої програми з навчальної дисципліни</t>
  </si>
  <si>
    <t>довідка від адміністрації коледжу про наявність робочої програми з навчальної дисципліни та опис фактів застосування елементів інших методик</t>
  </si>
  <si>
    <r>
      <rPr>
        <b/>
        <i/>
        <sz val="12"/>
        <color theme="1"/>
        <rFont val="Times New Roman"/>
        <family val="1"/>
        <charset val="204"/>
      </rPr>
      <t>Шаблон складається з двох частин:</t>
    </r>
    <r>
      <rPr>
        <i/>
        <sz val="12"/>
        <color theme="1"/>
        <rFont val="Times New Roman"/>
        <family val="1"/>
        <charset val="204"/>
      </rPr>
      <t xml:space="preserve">
</t>
    </r>
    <r>
      <rPr>
        <b/>
        <i/>
        <sz val="12"/>
        <color theme="1"/>
        <rFont val="Times New Roman"/>
        <family val="1"/>
        <charset val="204"/>
      </rPr>
      <t>1 аркуш - опитувальник.</t>
    </r>
    <r>
      <rPr>
        <i/>
        <sz val="12"/>
        <color theme="1"/>
        <rFont val="Times New Roman"/>
        <family val="1"/>
        <charset val="204"/>
      </rPr>
      <t xml:space="preserve"> Це Ваш робочий аркуш, в якому Ви можете записувати дані, отримані Вами з довідок та звітів.
</t>
    </r>
    <r>
      <rPr>
        <b/>
        <i/>
        <sz val="12"/>
        <color theme="1"/>
        <rFont val="Times New Roman"/>
        <family val="1"/>
        <charset val="204"/>
      </rPr>
      <t>2 аркуш - таблиця із підрахованими балами</t>
    </r>
    <r>
      <rPr>
        <i/>
        <sz val="12"/>
        <color theme="1"/>
        <rFont val="Times New Roman"/>
        <family val="1"/>
        <charset val="204"/>
      </rPr>
      <t xml:space="preserve">, які автоматично підраховані на основі заповненого 1-го аркушу.
</t>
    </r>
    <r>
      <rPr>
        <b/>
        <i/>
        <sz val="12"/>
        <color theme="1"/>
        <rFont val="Times New Roman"/>
        <family val="1"/>
        <charset val="204"/>
      </rPr>
      <t>3 аркуш - лист самоаналізу.</t>
    </r>
    <r>
      <rPr>
        <i/>
        <sz val="12"/>
        <color theme="1"/>
        <rFont val="Times New Roman"/>
        <family val="1"/>
        <charset val="204"/>
      </rPr>
      <t xml:space="preserve"> Після заповнення першого аркушу шаблон автоматично заповнить лист самоаналізу, який необхідно буде роздрукувати та додати до заяви про атестацію.</t>
    </r>
  </si>
  <si>
    <t>Найменування закладу (установи) освіти</t>
  </si>
  <si>
    <t>Атестація на присвоєння (підтвердження)</t>
  </si>
  <si>
    <t>(зазначити посаду, кваліфікаційну категорію або педагогічне звання)</t>
  </si>
  <si>
    <t>Наявність оформленої належним чином навчальної та/або службової (методичної) документації</t>
  </si>
  <si>
    <t>Отримана кількість балів за критерієм</t>
  </si>
  <si>
    <t>Курси підвищення кваліфікації з навчальної/навчальних дисципліни/дисциплін, яка/які викладає педагогічний працівник (для методистів – за напрямком методичної роботи) обсягом 60 і більше академічних годин у закладах, які мають відповідну ліцензію.</t>
  </si>
  <si>
    <t xml:space="preserve">самостійне рецензування1 навчальної програми/підручника/посібника, створеного педпрацівником(ами) закладів КМО відповідного рівня </t>
  </si>
  <si>
    <t>ЗАГАЛОМ ЗА ПОКАЗНИКАМИ ЗАМІЩЕННЯ</t>
  </si>
  <si>
    <t>Формат/захід додаткового показника</t>
  </si>
  <si>
    <t xml:space="preserve">ЗАГАЛОМ ЗА ДОДАТКОВИМИ ПОКАЗНИКАМИ </t>
  </si>
  <si>
    <t>Додатковий показник</t>
  </si>
  <si>
    <t>Випускник, зарахований на навчання</t>
  </si>
  <si>
    <t>Випускник, зарахований на навчання за фахом дисципліни</t>
  </si>
  <si>
    <t>Кількість переможців (лауреатів, дипломантів) учнівських або студентських мистецьких, у тому числі виконавських конкурсів</t>
  </si>
  <si>
    <t>ЛИСТ САМОАНАЛІЗУ</t>
  </si>
  <si>
    <t>педагогічного працівника</t>
  </si>
  <si>
    <r>
      <t>(найменування закладу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(установи) освіти)</t>
    </r>
  </si>
  <si>
    <t>(прізвище, ініціали особи, що атестується)</t>
  </si>
  <si>
    <t>для атестації на присвоєння (підтвердження)</t>
  </si>
  <si>
    <t>Показник, якого досягнуто педагогічним працівником за міжатестаційний період</t>
  </si>
  <si>
    <t>І.</t>
  </si>
  <si>
    <t>Відповідність займаній  посаді</t>
  </si>
  <si>
    <t>Вища освіта ступеня магістра/освітньо-кваліфікаційного рівня спеціаліста</t>
  </si>
  <si>
    <t>правил внутрішнього трудового розпорядку;</t>
  </si>
  <si>
    <t>вимог статті 7 Закону України «Про освіту» щодо мови освітнього процесу;</t>
  </si>
  <si>
    <t>наявність оформленої належним чином навчальної та/або службової (методичної) документації;</t>
  </si>
  <si>
    <t>методичних заходах, що проводяться у закладі (установі) та методичних об’єднаннях різного рівня (міські, районні, обласні, всеукраїнські), діяльність яких спрямована на обмін педагогічним та/або методичним досвідом, як слухач або доповідач (щороку не менш як 2 заходи);</t>
  </si>
  <si>
    <t>підвищення кваліфікації</t>
  </si>
  <si>
    <t>Усього балів за критеріями відповідності посаді</t>
  </si>
  <si>
    <t>2.</t>
  </si>
  <si>
    <t>реалізація змісту, форм, методів і засобів навчального процесу:</t>
  </si>
  <si>
    <t>Усього балів за критеріями відповідності категорії</t>
  </si>
  <si>
    <t>Усього балів</t>
  </si>
  <si>
    <r>
      <t xml:space="preserve">З метою надання педагогічним працівникам </t>
    </r>
    <r>
      <rPr>
        <b/>
        <sz val="13"/>
        <color theme="1"/>
        <rFont val="Times New Roman"/>
        <family val="1"/>
        <charset val="204"/>
      </rPr>
      <t>практичної допомоги</t>
    </r>
    <r>
      <rPr>
        <sz val="13"/>
        <color theme="1"/>
        <rFont val="Times New Roman"/>
        <family val="1"/>
        <charset val="204"/>
      </rPr>
      <t xml:space="preserve"> з питань заповнення листа самоаналізу із застосуванням нових критеріїв, а також підрахунку суми балів, Міністерством розроблені </t>
    </r>
    <r>
      <rPr>
        <b/>
        <sz val="13"/>
        <color theme="1"/>
        <rFont val="Times New Roman"/>
        <family val="1"/>
        <charset val="204"/>
      </rPr>
      <t>таблиці-шаблони</t>
    </r>
    <r>
      <rPr>
        <sz val="13"/>
        <color theme="1"/>
        <rFont val="Times New Roman"/>
        <family val="1"/>
        <charset val="204"/>
      </rPr>
      <t xml:space="preserve"> в форматі Excel окремо для кожної посади та кожного педагогічного звання.
</t>
    </r>
    <r>
      <rPr>
        <b/>
        <sz val="13"/>
        <color theme="1"/>
        <rFont val="Times New Roman"/>
        <family val="1"/>
        <charset val="204"/>
      </rPr>
      <t>Цей шаблон розроблений на допомогу викладачам мистецьких дисциплін культурно-мистецьких коледжів, які атестуються</t>
    </r>
    <r>
      <rPr>
        <sz val="13"/>
        <color theme="1"/>
        <rFont val="Times New Roman"/>
        <family val="1"/>
        <charset val="204"/>
      </rPr>
      <t xml:space="preserve">
</t>
    </r>
  </si>
  <si>
    <t>Кількість випускників, які вступили до закладів вищої освіти за спеціальностями, які вимагають демонстрування під час вступу компетентностей у сфері відповідного виду мистецтва</t>
  </si>
  <si>
    <t>Кількість випускників, які працевлаштовані після випуску і пропрацювали три і більше років за отриманою спеціальністю (для викладачів культурно-мистецьких коледжів)</t>
  </si>
  <si>
    <t>Випускник, праевлаштований після випуску (пропрацював три і більше років за отриманою спеціальністю)</t>
  </si>
  <si>
    <t>наявність здобувачів, які стали переможцями (лауреатами, дипломантами) учнівських або студентських мистецьких, у тому числі виконавських конкурсів</t>
  </si>
  <si>
    <t>Кількість випускників, які вступили до закладів вищої освіти за спеціальностями, які вимагають демонстрування під час вступу компетентностей у сфері відповідного виду мистецтва;</t>
  </si>
  <si>
    <t>Кількість випускників, які працевлаштовані після випуску і пропрацювали три і більше років за отриманою спеціальністю (для викладачів культурно-мистецьких коледжів);</t>
  </si>
  <si>
    <t>Кількість публічних виступів кожного здобувача освіти (сольних або у складі колективу) або демонстрацій його творів на культурно-мистецьких заходах, не враховуючи контрольні заходи (для викладачів мистецьких спеціальностей):</t>
  </si>
  <si>
    <t>рівень навчального закладу</t>
  </si>
  <si>
    <t>Освіта</t>
  </si>
  <si>
    <t>(зазначити: магістр, спеціаліст, бакалавр, молодший спеціаліст, середня спеціальна освіта)</t>
  </si>
  <si>
    <t>магістр, спеціаліст</t>
  </si>
  <si>
    <t>бакалавр, молодший спеціаліст, середня спеціальна освіта</t>
  </si>
  <si>
    <t>Навчання обсягом не менше 60 академічних годин, яке проводиться як захід з підвищення кваліфікації</t>
  </si>
  <si>
    <t>Стажування за фахом у закладі вищої освіти (у тому числі за кордоном) обсягом не менше 60 академічних годин</t>
  </si>
  <si>
    <t xml:space="preserve"> для 2019 року</t>
  </si>
  <si>
    <t xml:space="preserve"> для 2020 року</t>
  </si>
  <si>
    <t xml:space="preserve"> для 2021 року</t>
  </si>
  <si>
    <t xml:space="preserve"> для 2022 року</t>
  </si>
  <si>
    <t xml:space="preserve"> починаючи з 2023 року</t>
  </si>
  <si>
    <t>Прізвище, ініціали особи, що атестується</t>
  </si>
  <si>
    <t>1 захід обов'язковий (60 год.)</t>
  </si>
  <si>
    <t>1 захід, прирівняний до обов'язкового</t>
  </si>
  <si>
    <t>1 інший захід</t>
  </si>
  <si>
    <t>Усього отримано балів (на відповідність посаді)</t>
  </si>
  <si>
    <t>не менше 2-х методичних заходах щорічно</t>
  </si>
  <si>
    <t>участь у якості доповідача у наукових, науково-практичних, науково-методичних конференціях з питань розвитку мистецтва, культурно-мистецької освіти</t>
  </si>
  <si>
    <t xml:space="preserve">Зведена таблиця для викладачів мистецьких виконавських дисциплін культурно-мистецьких коледжів </t>
  </si>
  <si>
    <t>Кількість учнів, які виступали, 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</si>
</sst>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9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auto="1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9" tint="-0.499984740745262"/>
        <bgColor indexed="65"/>
      </patternFill>
    </fill>
    <fill>
      <patternFill patternType="lightUp">
        <fgColor auto="1"/>
      </patternFill>
    </fill>
    <fill>
      <patternFill patternType="lightUp">
        <fgColor theme="9" tint="-0.49998474074526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9" fontId="9" fillId="0" borderId="0" applyFont="0" applyFill="0" applyBorder="0" applyAlignment="0" applyProtection="0"/>
  </cellStyleXfs>
  <cellXfs count="305">
    <xf numFmtId="0" fontId="0" fillId="0" borderId="0" xfId="0"/>
    <xf numFmtId="0" fontId="0" fillId="5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9" fontId="0" fillId="6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9" fontId="5" fillId="0" borderId="1" xfId="0" applyNumberFormat="1" applyFont="1" applyBorder="1" applyAlignment="1">
      <alignment wrapText="1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wrapText="1"/>
    </xf>
    <xf numFmtId="0" fontId="0" fillId="6" borderId="6" xfId="0" applyFill="1" applyBorder="1" applyAlignment="1">
      <alignment vertical="center"/>
    </xf>
    <xf numFmtId="0" fontId="8" fillId="6" borderId="1" xfId="0" applyFont="1" applyFill="1" applyBorder="1" applyAlignment="1">
      <alignment wrapText="1"/>
    </xf>
    <xf numFmtId="0" fontId="0" fillId="6" borderId="6" xfId="0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7" borderId="1" xfId="0" applyFill="1" applyBorder="1"/>
    <xf numFmtId="0" fontId="10" fillId="6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2" fontId="11" fillId="6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12" fillId="6" borderId="0" xfId="0" applyFont="1" applyFill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15" borderId="1" xfId="0" applyFont="1" applyFill="1" applyBorder="1"/>
    <xf numFmtId="0" fontId="4" fillId="0" borderId="1" xfId="0" applyFont="1" applyBorder="1" applyAlignment="1">
      <alignment horizontal="center" wrapText="1"/>
    </xf>
    <xf numFmtId="0" fontId="0" fillId="14" borderId="5" xfId="0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0" fillId="6" borderId="1" xfId="0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6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1" fontId="24" fillId="13" borderId="0" xfId="0" applyNumberFormat="1" applyFont="1" applyFill="1" applyAlignment="1">
      <alignment horizontal="center" vertical="center" wrapText="1"/>
    </xf>
    <xf numFmtId="0" fontId="27" fillId="13" borderId="0" xfId="0" applyFont="1" applyFill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5" fillId="13" borderId="1" xfId="4" applyNumberFormat="1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6" borderId="0" xfId="0" applyFont="1" applyFill="1" applyAlignment="1">
      <alignment wrapText="1"/>
    </xf>
    <xf numFmtId="0" fontId="28" fillId="6" borderId="1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14" borderId="5" xfId="0" applyFill="1" applyBorder="1" applyAlignment="1">
      <alignment vertical="center"/>
    </xf>
    <xf numFmtId="0" fontId="11" fillId="6" borderId="0" xfId="0" applyFont="1" applyFill="1" applyAlignment="1">
      <alignment horizontal="righ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6" fillId="6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0" fillId="0" borderId="0" xfId="0" applyFont="1"/>
    <xf numFmtId="0" fontId="15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0" fontId="35" fillId="0" borderId="0" xfId="0" applyFont="1"/>
    <xf numFmtId="164" fontId="38" fillId="17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7" fillId="15" borderId="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1" xfId="0" applyNumberFormat="1" applyBorder="1" applyAlignment="1">
      <alignment vertical="center" wrapText="1"/>
    </xf>
    <xf numFmtId="9" fontId="0" fillId="6" borderId="1" xfId="0" applyNumberForma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9" fontId="8" fillId="6" borderId="1" xfId="0" applyNumberFormat="1" applyFont="1" applyFill="1" applyBorder="1" applyAlignment="1">
      <alignment vertical="center" wrapText="1"/>
    </xf>
    <xf numFmtId="0" fontId="39" fillId="0" borderId="0" xfId="0" applyFont="1"/>
    <xf numFmtId="164" fontId="11" fillId="13" borderId="1" xfId="0" applyNumberFormat="1" applyFont="1" applyFill="1" applyBorder="1" applyAlignment="1">
      <alignment horizontal="center" vertical="center" wrapText="1"/>
    </xf>
    <xf numFmtId="164" fontId="27" fillId="13" borderId="1" xfId="0" applyNumberFormat="1" applyFont="1" applyFill="1" applyBorder="1" applyAlignment="1">
      <alignment horizontal="center" vertical="center" wrapText="1"/>
    </xf>
    <xf numFmtId="0" fontId="41" fillId="13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1" fillId="11" borderId="1" xfId="0" applyFont="1" applyFill="1" applyBorder="1" applyAlignment="1" applyProtection="1">
      <alignment horizontal="center" vertical="center" wrapText="1"/>
      <protection locked="0" hidden="1"/>
    </xf>
    <xf numFmtId="0" fontId="15" fillId="18" borderId="1" xfId="0" applyFont="1" applyFill="1" applyBorder="1" applyAlignment="1" applyProtection="1">
      <alignment horizontal="center" vertical="center" wrapText="1"/>
      <protection locked="0"/>
    </xf>
    <xf numFmtId="0" fontId="15" fillId="18" borderId="1" xfId="0" applyFont="1" applyFill="1" applyBorder="1" applyAlignment="1" applyProtection="1">
      <alignment wrapText="1"/>
      <protection locked="0"/>
    </xf>
    <xf numFmtId="0" fontId="15" fillId="11" borderId="1" xfId="0" applyFont="1" applyFill="1" applyBorder="1" applyAlignment="1" applyProtection="1">
      <alignment horizontal="center" wrapText="1"/>
      <protection locked="0"/>
    </xf>
    <xf numFmtId="0" fontId="20" fillId="11" borderId="1" xfId="0" applyFont="1" applyFill="1" applyBorder="1" applyAlignment="1" applyProtection="1">
      <alignment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1" fillId="13" borderId="1" xfId="0" applyFont="1" applyFill="1" applyBorder="1" applyAlignment="1" applyProtection="1">
      <alignment horizontal="center" vertical="center" wrapText="1"/>
      <protection locked="0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11" borderId="2" xfId="0" applyFont="1" applyFill="1" applyBorder="1" applyAlignment="1" applyProtection="1">
      <alignment horizontal="center" vertical="center" wrapText="1"/>
      <protection locked="0"/>
    </xf>
    <xf numFmtId="0" fontId="15" fillId="11" borderId="3" xfId="0" applyFont="1" applyFill="1" applyBorder="1" applyAlignment="1" applyProtection="1">
      <alignment horizontal="center" vertical="center" wrapText="1"/>
      <protection locked="0"/>
    </xf>
    <xf numFmtId="0" fontId="12" fillId="9" borderId="0" xfId="0" applyFont="1" applyFill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5" fillId="18" borderId="1" xfId="0" applyFont="1" applyFill="1" applyBorder="1" applyAlignment="1" applyProtection="1">
      <alignment horizontal="left" vertical="center" wrapText="1"/>
      <protection locked="0"/>
    </xf>
    <xf numFmtId="0" fontId="15" fillId="11" borderId="1" xfId="0" applyFont="1" applyFill="1" applyBorder="1" applyAlignment="1" applyProtection="1">
      <alignment horizontal="left" wrapText="1"/>
      <protection locked="0"/>
    </xf>
    <xf numFmtId="0" fontId="19" fillId="1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13" borderId="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right" vertical="center" wrapText="1"/>
    </xf>
    <xf numFmtId="0" fontId="10" fillId="9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24" fillId="11" borderId="9" xfId="0" applyNumberFormat="1" applyFont="1" applyFill="1" applyBorder="1" applyAlignment="1" applyProtection="1">
      <alignment horizontal="center" wrapText="1"/>
      <protection locked="0"/>
    </xf>
    <xf numFmtId="0" fontId="25" fillId="6" borderId="13" xfId="0" applyFont="1" applyFill="1" applyBorder="1" applyAlignment="1">
      <alignment horizontal="center" vertical="top" wrapText="1"/>
    </xf>
    <xf numFmtId="0" fontId="26" fillId="10" borderId="0" xfId="0" applyFont="1" applyFill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4" xfId="0" applyFont="1" applyFill="1" applyBorder="1" applyAlignment="1" applyProtection="1">
      <alignment horizontal="center" vertical="center" wrapText="1"/>
      <protection locked="0"/>
    </xf>
    <xf numFmtId="0" fontId="11" fillId="11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9" borderId="0" xfId="0" applyFont="1" applyFill="1" applyAlignment="1">
      <alignment horizont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 applyProtection="1">
      <alignment horizontal="center" vertical="center" wrapText="1"/>
      <protection locked="0"/>
    </xf>
    <xf numFmtId="0" fontId="10" fillId="11" borderId="3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0" fillId="13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28" fillId="6" borderId="1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29" fillId="6" borderId="0" xfId="0" applyFont="1" applyFill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center" vertical="center" wrapText="1"/>
    </xf>
    <xf numFmtId="0" fontId="6" fillId="6" borderId="9" xfId="1" applyFont="1" applyFill="1" applyBorder="1" applyAlignment="1">
      <alignment vertical="center"/>
    </xf>
    <xf numFmtId="0" fontId="8" fillId="6" borderId="9" xfId="1" applyFont="1" applyFill="1" applyBorder="1" applyAlignment="1">
      <alignment horizontal="right" vertical="center"/>
    </xf>
    <xf numFmtId="0" fontId="6" fillId="6" borderId="2" xfId="3" applyFont="1" applyFill="1" applyBorder="1" applyAlignment="1">
      <alignment horizontal="center"/>
    </xf>
    <xf numFmtId="0" fontId="6" fillId="6" borderId="4" xfId="3" applyFont="1" applyFill="1" applyBorder="1" applyAlignment="1">
      <alignment horizontal="center"/>
    </xf>
    <xf numFmtId="0" fontId="6" fillId="6" borderId="3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8" borderId="2" xfId="2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164" fontId="38" fillId="17" borderId="5" xfId="0" applyNumberFormat="1" applyFont="1" applyFill="1" applyBorder="1" applyAlignment="1">
      <alignment horizontal="center" vertical="center"/>
    </xf>
    <xf numFmtId="164" fontId="38" fillId="17" borderId="6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8" borderId="1" xfId="2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left" vertical="center" wrapText="1"/>
    </xf>
    <xf numFmtId="9" fontId="0" fillId="0" borderId="3" xfId="0" applyNumberFormat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8" fillId="8" borderId="0" xfId="0" applyFont="1" applyFill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4" fontId="38" fillId="17" borderId="7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9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5">
    <cellStyle name="Відсотковий" xfId="4" builtinId="5"/>
    <cellStyle name="Гарний" xfId="1" builtinId="26"/>
    <cellStyle name="Звичайний" xfId="0" builtinId="0"/>
    <cellStyle name="Нейтральний" xfId="3" builtinId="28"/>
    <cellStyle name="Поганий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view="pageBreakPreview" topLeftCell="A49" zoomScale="78" zoomScaleNormal="100" zoomScaleSheetLayoutView="78" workbookViewId="0">
      <selection activeCell="C149" sqref="C149:F149"/>
    </sheetView>
  </sheetViews>
  <sheetFormatPr defaultColWidth="9.140625" defaultRowHeight="16.5" x14ac:dyDescent="0.25"/>
  <cols>
    <col min="1" max="1" width="13.5703125" style="24" customWidth="1"/>
    <col min="2" max="2" width="19" style="24" customWidth="1"/>
    <col min="3" max="3" width="19.7109375" style="24" customWidth="1"/>
    <col min="4" max="4" width="17.28515625" style="24" customWidth="1"/>
    <col min="5" max="5" width="20" style="24" customWidth="1"/>
    <col min="6" max="6" width="18.5703125" style="70" customWidth="1"/>
    <col min="7" max="7" width="22.85546875" style="24" customWidth="1"/>
    <col min="8" max="8" width="10.85546875" style="24" bestFit="1" customWidth="1"/>
    <col min="9" max="9" width="18.7109375" style="24" bestFit="1" customWidth="1"/>
    <col min="10" max="16384" width="9.140625" style="24"/>
  </cols>
  <sheetData>
    <row r="1" spans="1:7" ht="125.25" customHeight="1" x14ac:dyDescent="0.25">
      <c r="A1" s="145" t="s">
        <v>248</v>
      </c>
      <c r="B1" s="145"/>
      <c r="C1" s="145"/>
      <c r="D1" s="145"/>
      <c r="E1" s="145"/>
      <c r="F1" s="145"/>
      <c r="G1" s="145"/>
    </row>
    <row r="2" spans="1:7" s="23" customFormat="1" ht="126.75" customHeight="1" x14ac:dyDescent="0.25">
      <c r="A2" s="146" t="s">
        <v>214</v>
      </c>
      <c r="B2" s="146"/>
      <c r="C2" s="146"/>
      <c r="D2" s="146"/>
      <c r="E2" s="146"/>
      <c r="F2" s="146"/>
      <c r="G2" s="146"/>
    </row>
    <row r="3" spans="1:7" s="51" customFormat="1" ht="18.75" x14ac:dyDescent="0.3">
      <c r="A3" s="147" t="s">
        <v>215</v>
      </c>
      <c r="B3" s="147"/>
      <c r="C3" s="147"/>
      <c r="D3" s="148"/>
      <c r="E3" s="148"/>
      <c r="F3" s="148"/>
      <c r="G3" s="148"/>
    </row>
    <row r="4" spans="1:7" s="51" customFormat="1" ht="18.75" x14ac:dyDescent="0.3">
      <c r="A4" s="147" t="s">
        <v>268</v>
      </c>
      <c r="B4" s="147"/>
      <c r="C4" s="147"/>
      <c r="D4" s="148"/>
      <c r="E4" s="148"/>
      <c r="F4" s="148"/>
      <c r="G4" s="148"/>
    </row>
    <row r="5" spans="1:7" s="51" customFormat="1" ht="18.75" x14ac:dyDescent="0.3">
      <c r="A5" s="147" t="s">
        <v>216</v>
      </c>
      <c r="B5" s="147"/>
      <c r="C5" s="147"/>
      <c r="D5" s="148"/>
      <c r="E5" s="148"/>
      <c r="F5" s="148"/>
      <c r="G5" s="148"/>
    </row>
    <row r="6" spans="1:7" x14ac:dyDescent="0.25">
      <c r="A6" s="23"/>
      <c r="B6" s="23"/>
      <c r="C6" s="23"/>
      <c r="D6" s="149" t="s">
        <v>217</v>
      </c>
      <c r="E6" s="149"/>
      <c r="F6" s="149"/>
      <c r="G6" s="149"/>
    </row>
    <row r="7" spans="1:7" s="51" customFormat="1" ht="18.75" x14ac:dyDescent="0.3">
      <c r="A7" s="147" t="s">
        <v>257</v>
      </c>
      <c r="B7" s="147"/>
      <c r="C7" s="147"/>
      <c r="D7" s="148"/>
      <c r="E7" s="148"/>
      <c r="F7" s="148"/>
      <c r="G7" s="148"/>
    </row>
    <row r="8" spans="1:7" s="51" customFormat="1" ht="15.75" x14ac:dyDescent="0.25">
      <c r="A8" s="95"/>
      <c r="B8" s="95"/>
      <c r="C8" s="95"/>
      <c r="D8" s="149" t="s">
        <v>258</v>
      </c>
      <c r="E8" s="149"/>
      <c r="F8" s="149"/>
      <c r="G8" s="149"/>
    </row>
    <row r="9" spans="1:7" ht="31.5" customHeight="1" x14ac:dyDescent="0.25">
      <c r="A9" s="150" t="s">
        <v>95</v>
      </c>
      <c r="B9" s="150"/>
      <c r="C9" s="150"/>
      <c r="D9" s="150"/>
      <c r="E9" s="150"/>
      <c r="F9" s="150"/>
      <c r="G9" s="150"/>
    </row>
    <row r="10" spans="1:7" ht="71.25" customHeight="1" x14ac:dyDescent="0.25">
      <c r="A10" s="25" t="s">
        <v>72</v>
      </c>
      <c r="B10" s="151" t="s">
        <v>96</v>
      </c>
      <c r="C10" s="152"/>
      <c r="D10" s="153"/>
      <c r="E10" s="154"/>
      <c r="F10" s="154"/>
      <c r="G10" s="155"/>
    </row>
    <row r="11" spans="1:7" ht="49.5" customHeight="1" x14ac:dyDescent="0.25">
      <c r="A11" s="129" t="s">
        <v>97</v>
      </c>
      <c r="B11" s="129"/>
      <c r="C11" s="129"/>
      <c r="D11" s="129"/>
      <c r="E11" s="129"/>
      <c r="F11" s="129"/>
      <c r="G11" s="129"/>
    </row>
    <row r="12" spans="1:7" ht="12" customHeight="1" x14ac:dyDescent="0.25">
      <c r="A12" s="23"/>
      <c r="B12" s="23"/>
      <c r="C12" s="23"/>
      <c r="D12" s="23"/>
      <c r="E12" s="23"/>
      <c r="F12" s="52"/>
      <c r="G12" s="23"/>
    </row>
    <row r="13" spans="1:7" s="53" customFormat="1" ht="23.25" customHeight="1" x14ac:dyDescent="0.25">
      <c r="A13" s="129" t="s">
        <v>98</v>
      </c>
      <c r="B13" s="129"/>
      <c r="C13" s="129"/>
      <c r="D13" s="129"/>
      <c r="E13" s="129"/>
      <c r="F13" s="129"/>
      <c r="G13" s="129"/>
    </row>
    <row r="14" spans="1:7" x14ac:dyDescent="0.25">
      <c r="A14" s="25" t="s">
        <v>73</v>
      </c>
      <c r="B14" s="130" t="s">
        <v>99</v>
      </c>
      <c r="C14" s="131"/>
      <c r="D14" s="131"/>
      <c r="E14" s="131"/>
      <c r="F14" s="131"/>
      <c r="G14" s="132"/>
    </row>
    <row r="15" spans="1:7" ht="30.75" customHeight="1" x14ac:dyDescent="0.25">
      <c r="A15" s="26" t="s">
        <v>74</v>
      </c>
      <c r="B15" s="133" t="s">
        <v>15</v>
      </c>
      <c r="C15" s="133"/>
      <c r="D15" s="133"/>
      <c r="E15" s="133"/>
      <c r="F15" s="133"/>
      <c r="G15" s="117"/>
    </row>
    <row r="16" spans="1:7" ht="30.75" customHeight="1" x14ac:dyDescent="0.25">
      <c r="A16" s="26" t="s">
        <v>75</v>
      </c>
      <c r="B16" s="133" t="s">
        <v>100</v>
      </c>
      <c r="C16" s="133"/>
      <c r="D16" s="133"/>
      <c r="E16" s="133"/>
      <c r="F16" s="133"/>
      <c r="G16" s="117"/>
    </row>
    <row r="17" spans="1:7" ht="30.75" customHeight="1" x14ac:dyDescent="0.25">
      <c r="A17" s="26" t="s">
        <v>76</v>
      </c>
      <c r="B17" s="133" t="s">
        <v>218</v>
      </c>
      <c r="C17" s="133"/>
      <c r="D17" s="133"/>
      <c r="E17" s="133"/>
      <c r="F17" s="133"/>
      <c r="G17" s="117"/>
    </row>
    <row r="18" spans="1:7" ht="30.75" customHeight="1" x14ac:dyDescent="0.25">
      <c r="A18" s="25" t="s">
        <v>77</v>
      </c>
      <c r="B18" s="130" t="s">
        <v>102</v>
      </c>
      <c r="C18" s="131"/>
      <c r="D18" s="131"/>
      <c r="E18" s="131"/>
      <c r="F18" s="131"/>
      <c r="G18" s="132"/>
    </row>
    <row r="19" spans="1:7" ht="30.75" customHeight="1" x14ac:dyDescent="0.25">
      <c r="A19" s="26" t="s">
        <v>78</v>
      </c>
      <c r="B19" s="134" t="s">
        <v>103</v>
      </c>
      <c r="C19" s="135"/>
      <c r="D19" s="135"/>
      <c r="E19" s="135"/>
      <c r="F19" s="135"/>
      <c r="G19" s="136"/>
    </row>
    <row r="20" spans="1:7" ht="48.75" customHeight="1" x14ac:dyDescent="0.25">
      <c r="A20" s="129" t="s">
        <v>104</v>
      </c>
      <c r="B20" s="129"/>
      <c r="C20" s="129"/>
      <c r="D20" s="129"/>
      <c r="E20" s="129"/>
      <c r="F20" s="129"/>
      <c r="G20" s="129"/>
    </row>
    <row r="21" spans="1:7" ht="28.5" customHeight="1" x14ac:dyDescent="0.25">
      <c r="A21" s="23"/>
      <c r="B21" s="156" t="s">
        <v>105</v>
      </c>
      <c r="C21" s="156"/>
      <c r="D21" s="156"/>
      <c r="E21" s="156"/>
      <c r="F21" s="156"/>
      <c r="G21" s="23"/>
    </row>
    <row r="22" spans="1:7" ht="78.75" x14ac:dyDescent="0.25">
      <c r="A22" s="157" t="s">
        <v>106</v>
      </c>
      <c r="B22" s="157"/>
      <c r="C22" s="46" t="s">
        <v>107</v>
      </c>
      <c r="D22" s="46" t="s">
        <v>108</v>
      </c>
      <c r="E22" s="46" t="s">
        <v>109</v>
      </c>
      <c r="F22" s="157" t="s">
        <v>110</v>
      </c>
      <c r="G22" s="157"/>
    </row>
    <row r="23" spans="1:7" x14ac:dyDescent="0.25">
      <c r="A23" s="138" t="s">
        <v>111</v>
      </c>
      <c r="B23" s="138"/>
      <c r="C23" s="118"/>
      <c r="D23" s="118"/>
      <c r="E23" s="118"/>
      <c r="F23" s="139">
        <f>C23-D23-E23</f>
        <v>0</v>
      </c>
      <c r="G23" s="139"/>
    </row>
    <row r="24" spans="1:7" x14ac:dyDescent="0.25">
      <c r="A24" s="138" t="s">
        <v>111</v>
      </c>
      <c r="B24" s="138"/>
      <c r="C24" s="118"/>
      <c r="D24" s="118"/>
      <c r="E24" s="118"/>
      <c r="F24" s="139">
        <f t="shared" ref="F24:F27" si="0">C24-D24-E24</f>
        <v>0</v>
      </c>
      <c r="G24" s="139"/>
    </row>
    <row r="25" spans="1:7" x14ac:dyDescent="0.25">
      <c r="A25" s="138" t="s">
        <v>111</v>
      </c>
      <c r="B25" s="138"/>
      <c r="C25" s="118"/>
      <c r="D25" s="118"/>
      <c r="E25" s="118"/>
      <c r="F25" s="139">
        <f t="shared" si="0"/>
        <v>0</v>
      </c>
      <c r="G25" s="139"/>
    </row>
    <row r="26" spans="1:7" x14ac:dyDescent="0.25">
      <c r="A26" s="138" t="s">
        <v>111</v>
      </c>
      <c r="B26" s="138"/>
      <c r="C26" s="118"/>
      <c r="D26" s="118"/>
      <c r="E26" s="118"/>
      <c r="F26" s="139">
        <f t="shared" si="0"/>
        <v>0</v>
      </c>
      <c r="G26" s="139"/>
    </row>
    <row r="27" spans="1:7" x14ac:dyDescent="0.25">
      <c r="A27" s="138" t="s">
        <v>111</v>
      </c>
      <c r="B27" s="138"/>
      <c r="C27" s="118"/>
      <c r="D27" s="118"/>
      <c r="E27" s="118"/>
      <c r="F27" s="139">
        <f t="shared" si="0"/>
        <v>0</v>
      </c>
      <c r="G27" s="139"/>
    </row>
    <row r="28" spans="1:7" x14ac:dyDescent="0.25">
      <c r="A28" s="140" t="s">
        <v>112</v>
      </c>
      <c r="B28" s="140"/>
      <c r="C28" s="54">
        <f>SUM(C23:C27)</f>
        <v>0</v>
      </c>
      <c r="D28" s="54">
        <f>SUM(D23:D27)</f>
        <v>0</v>
      </c>
      <c r="E28" s="54">
        <f>SUM(E23:E27)</f>
        <v>0</v>
      </c>
      <c r="F28" s="141">
        <f>SUM(F23:G27)</f>
        <v>0</v>
      </c>
      <c r="G28" s="141"/>
    </row>
    <row r="29" spans="1:7" s="23" customFormat="1" ht="31.5" customHeight="1" x14ac:dyDescent="0.25">
      <c r="B29" s="142" t="s">
        <v>113</v>
      </c>
      <c r="C29" s="142"/>
      <c r="D29" s="55">
        <f>IF(C28=0,0,(D28+E28)*100/C28)</f>
        <v>0</v>
      </c>
      <c r="F29" s="52"/>
    </row>
    <row r="30" spans="1:7" s="23" customFormat="1" ht="44.25" customHeight="1" x14ac:dyDescent="0.25">
      <c r="B30" s="186" t="s">
        <v>114</v>
      </c>
      <c r="C30" s="186"/>
      <c r="D30" s="186"/>
      <c r="E30" s="186"/>
      <c r="F30" s="186"/>
    </row>
    <row r="31" spans="1:7" ht="78.75" x14ac:dyDescent="0.25">
      <c r="A31" s="157" t="s">
        <v>106</v>
      </c>
      <c r="B31" s="157"/>
      <c r="C31" s="46" t="s">
        <v>107</v>
      </c>
      <c r="D31" s="46" t="s">
        <v>108</v>
      </c>
      <c r="E31" s="46" t="s">
        <v>109</v>
      </c>
      <c r="F31" s="157" t="s">
        <v>110</v>
      </c>
      <c r="G31" s="157"/>
    </row>
    <row r="32" spans="1:7" x14ac:dyDescent="0.25">
      <c r="A32" s="138" t="s">
        <v>111</v>
      </c>
      <c r="B32" s="138"/>
      <c r="C32" s="118"/>
      <c r="D32" s="118"/>
      <c r="E32" s="118"/>
      <c r="F32" s="139">
        <f>C32-D32-E32</f>
        <v>0</v>
      </c>
      <c r="G32" s="139"/>
    </row>
    <row r="33" spans="1:7" x14ac:dyDescent="0.25">
      <c r="A33" s="138" t="s">
        <v>111</v>
      </c>
      <c r="B33" s="138"/>
      <c r="C33" s="118"/>
      <c r="D33" s="118"/>
      <c r="E33" s="118"/>
      <c r="F33" s="139">
        <f t="shared" ref="F33:F36" si="1">C33-D33-E33</f>
        <v>0</v>
      </c>
      <c r="G33" s="139"/>
    </row>
    <row r="34" spans="1:7" x14ac:dyDescent="0.25">
      <c r="A34" s="138" t="s">
        <v>111</v>
      </c>
      <c r="B34" s="138"/>
      <c r="C34" s="118"/>
      <c r="D34" s="118"/>
      <c r="E34" s="118"/>
      <c r="F34" s="139">
        <f t="shared" si="1"/>
        <v>0</v>
      </c>
      <c r="G34" s="139"/>
    </row>
    <row r="35" spans="1:7" x14ac:dyDescent="0.25">
      <c r="A35" s="138" t="s">
        <v>111</v>
      </c>
      <c r="B35" s="138"/>
      <c r="C35" s="118"/>
      <c r="D35" s="118"/>
      <c r="E35" s="118"/>
      <c r="F35" s="139">
        <f t="shared" si="1"/>
        <v>0</v>
      </c>
      <c r="G35" s="139"/>
    </row>
    <row r="36" spans="1:7" x14ac:dyDescent="0.25">
      <c r="A36" s="138" t="s">
        <v>111</v>
      </c>
      <c r="B36" s="138"/>
      <c r="C36" s="118"/>
      <c r="D36" s="118"/>
      <c r="E36" s="118"/>
      <c r="F36" s="139">
        <f t="shared" si="1"/>
        <v>0</v>
      </c>
      <c r="G36" s="139"/>
    </row>
    <row r="37" spans="1:7" s="28" customFormat="1" x14ac:dyDescent="0.25">
      <c r="A37" s="140" t="s">
        <v>112</v>
      </c>
      <c r="B37" s="140"/>
      <c r="C37" s="54">
        <f>SUM(C32:C36)</f>
        <v>0</v>
      </c>
      <c r="D37" s="54">
        <f>SUM(D32:D36)</f>
        <v>0</v>
      </c>
      <c r="E37" s="54">
        <f>SUM(E32:E36)</f>
        <v>0</v>
      </c>
      <c r="F37" s="141">
        <f>SUM(F32:G36)</f>
        <v>0</v>
      </c>
      <c r="G37" s="141"/>
    </row>
    <row r="38" spans="1:7" s="23" customFormat="1" ht="31.5" customHeight="1" x14ac:dyDescent="0.25">
      <c r="B38" s="142" t="s">
        <v>113</v>
      </c>
      <c r="C38" s="142"/>
      <c r="D38" s="55">
        <f>IF(C37=0,0,(D37+E37)*100/C37)</f>
        <v>0</v>
      </c>
      <c r="F38" s="52"/>
    </row>
    <row r="39" spans="1:7" s="23" customFormat="1" ht="33" customHeight="1" x14ac:dyDescent="0.25">
      <c r="B39" s="143" t="s">
        <v>115</v>
      </c>
      <c r="C39" s="143"/>
      <c r="D39" s="55">
        <f>(D29+D38)/2</f>
        <v>0</v>
      </c>
      <c r="E39" s="144" t="s">
        <v>219</v>
      </c>
      <c r="F39" s="144"/>
      <c r="G39" s="56">
        <f>IF(D39&gt;=90,1,IF(AND(D39&gt;=60,D39&lt;=89),0.8,IF(AND(D39&gt;=40,D39&lt;=59),0.7,IF(AND(D39&gt;=10,D39&lt;=39),0.5,IF(AND(D39&gt;=1,D39&lt;=9),0.3,IF(D39=0,0,""))))))</f>
        <v>0</v>
      </c>
    </row>
    <row r="40" spans="1:7" x14ac:dyDescent="0.25">
      <c r="A40" s="23"/>
      <c r="B40" s="42"/>
      <c r="C40" s="42"/>
      <c r="D40" s="27"/>
      <c r="E40" s="47"/>
      <c r="F40" s="45"/>
      <c r="G40" s="23"/>
    </row>
    <row r="41" spans="1:7" ht="72" customHeight="1" x14ac:dyDescent="0.25">
      <c r="A41" s="26" t="s">
        <v>79</v>
      </c>
      <c r="B41" s="133" t="s">
        <v>116</v>
      </c>
      <c r="C41" s="133"/>
      <c r="D41" s="133"/>
      <c r="E41" s="133"/>
      <c r="F41" s="133"/>
      <c r="G41" s="133"/>
    </row>
    <row r="42" spans="1:7" ht="35.25" customHeight="1" x14ac:dyDescent="0.25">
      <c r="A42" s="129" t="s">
        <v>117</v>
      </c>
      <c r="B42" s="129"/>
      <c r="C42" s="129"/>
      <c r="D42" s="129"/>
      <c r="E42" s="129"/>
      <c r="F42" s="129"/>
      <c r="G42" s="129"/>
    </row>
    <row r="43" spans="1:7" ht="25.5" customHeight="1" x14ac:dyDescent="0.25">
      <c r="A43" s="29"/>
      <c r="B43" s="156" t="s">
        <v>118</v>
      </c>
      <c r="C43" s="158"/>
      <c r="D43" s="158"/>
      <c r="E43" s="158"/>
      <c r="F43" s="158"/>
      <c r="G43" s="158"/>
    </row>
    <row r="44" spans="1:7" ht="33" x14ac:dyDescent="0.25">
      <c r="A44" s="159" t="s">
        <v>119</v>
      </c>
      <c r="B44" s="159"/>
      <c r="C44" s="44" t="s">
        <v>120</v>
      </c>
      <c r="D44" s="44" t="s">
        <v>121</v>
      </c>
      <c r="E44" s="44" t="s">
        <v>122</v>
      </c>
      <c r="F44" s="44" t="s">
        <v>123</v>
      </c>
      <c r="G44" s="44" t="s">
        <v>124</v>
      </c>
    </row>
    <row r="45" spans="1:7" x14ac:dyDescent="0.25">
      <c r="A45" s="137"/>
      <c r="B45" s="137"/>
      <c r="C45" s="119"/>
      <c r="D45" s="119"/>
      <c r="E45" s="119"/>
      <c r="F45" s="120"/>
      <c r="G45" s="57" t="str">
        <f>IF(F45="рівень навчального закладу",0.2,IF(F45="районний (міський) рівень",0.3,IF(F45="обласний рівень",0.4,IF(F45="всеукраїнський рівень",0.5,""))))</f>
        <v/>
      </c>
    </row>
    <row r="46" spans="1:7" x14ac:dyDescent="0.25">
      <c r="A46" s="137"/>
      <c r="B46" s="137"/>
      <c r="C46" s="119"/>
      <c r="D46" s="119"/>
      <c r="E46" s="119"/>
      <c r="F46" s="120"/>
      <c r="G46" s="57" t="str">
        <f t="shared" ref="G46:G69" si="2">IF(F46="рівень навчального закладу",0.2,IF(F46="районний (міський) рівень",0.3,IF(F46="обласний рівень",0.4,IF(F46="всеукраїнський рівень",0.5,""))))</f>
        <v/>
      </c>
    </row>
    <row r="47" spans="1:7" x14ac:dyDescent="0.25">
      <c r="A47" s="137"/>
      <c r="B47" s="137"/>
      <c r="C47" s="119"/>
      <c r="D47" s="119"/>
      <c r="E47" s="119"/>
      <c r="F47" s="120"/>
      <c r="G47" s="57" t="str">
        <f t="shared" si="2"/>
        <v/>
      </c>
    </row>
    <row r="48" spans="1:7" x14ac:dyDescent="0.25">
      <c r="A48" s="137"/>
      <c r="B48" s="137"/>
      <c r="C48" s="119"/>
      <c r="D48" s="119"/>
      <c r="E48" s="119"/>
      <c r="F48" s="120"/>
      <c r="G48" s="57" t="str">
        <f t="shared" si="2"/>
        <v/>
      </c>
    </row>
    <row r="49" spans="1:7" x14ac:dyDescent="0.25">
      <c r="A49" s="137"/>
      <c r="B49" s="137"/>
      <c r="C49" s="119"/>
      <c r="D49" s="119"/>
      <c r="E49" s="119"/>
      <c r="F49" s="120"/>
      <c r="G49" s="57" t="str">
        <f t="shared" si="2"/>
        <v/>
      </c>
    </row>
    <row r="50" spans="1:7" x14ac:dyDescent="0.25">
      <c r="A50" s="137"/>
      <c r="B50" s="137"/>
      <c r="C50" s="119"/>
      <c r="D50" s="119"/>
      <c r="E50" s="119"/>
      <c r="F50" s="120"/>
      <c r="G50" s="57" t="str">
        <f t="shared" si="2"/>
        <v/>
      </c>
    </row>
    <row r="51" spans="1:7" x14ac:dyDescent="0.25">
      <c r="A51" s="137"/>
      <c r="B51" s="137"/>
      <c r="C51" s="119"/>
      <c r="D51" s="119"/>
      <c r="E51" s="119"/>
      <c r="F51" s="120"/>
      <c r="G51" s="57" t="str">
        <f t="shared" si="2"/>
        <v/>
      </c>
    </row>
    <row r="52" spans="1:7" x14ac:dyDescent="0.25">
      <c r="A52" s="137"/>
      <c r="B52" s="137"/>
      <c r="C52" s="119"/>
      <c r="D52" s="119"/>
      <c r="E52" s="119"/>
      <c r="F52" s="120"/>
      <c r="G52" s="57" t="str">
        <f t="shared" si="2"/>
        <v/>
      </c>
    </row>
    <row r="53" spans="1:7" x14ac:dyDescent="0.25">
      <c r="A53" s="137"/>
      <c r="B53" s="137"/>
      <c r="C53" s="119"/>
      <c r="D53" s="119"/>
      <c r="E53" s="119"/>
      <c r="F53" s="120"/>
      <c r="G53" s="57" t="str">
        <f t="shared" si="2"/>
        <v/>
      </c>
    </row>
    <row r="54" spans="1:7" x14ac:dyDescent="0.25">
      <c r="A54" s="137"/>
      <c r="B54" s="137"/>
      <c r="C54" s="119"/>
      <c r="D54" s="119"/>
      <c r="E54" s="119"/>
      <c r="F54" s="120"/>
      <c r="G54" s="57" t="str">
        <f t="shared" si="2"/>
        <v/>
      </c>
    </row>
    <row r="55" spans="1:7" x14ac:dyDescent="0.25">
      <c r="A55" s="137"/>
      <c r="B55" s="137"/>
      <c r="C55" s="119"/>
      <c r="D55" s="119"/>
      <c r="E55" s="119"/>
      <c r="F55" s="120"/>
      <c r="G55" s="57" t="str">
        <f t="shared" si="2"/>
        <v/>
      </c>
    </row>
    <row r="56" spans="1:7" x14ac:dyDescent="0.25">
      <c r="A56" s="137"/>
      <c r="B56" s="137"/>
      <c r="C56" s="119"/>
      <c r="D56" s="119"/>
      <c r="E56" s="119"/>
      <c r="F56" s="120"/>
      <c r="G56" s="57" t="str">
        <f t="shared" si="2"/>
        <v/>
      </c>
    </row>
    <row r="57" spans="1:7" x14ac:dyDescent="0.25">
      <c r="A57" s="137"/>
      <c r="B57" s="137"/>
      <c r="C57" s="119"/>
      <c r="D57" s="119"/>
      <c r="E57" s="119"/>
      <c r="F57" s="120"/>
      <c r="G57" s="57" t="str">
        <f t="shared" si="2"/>
        <v/>
      </c>
    </row>
    <row r="58" spans="1:7" x14ac:dyDescent="0.25">
      <c r="A58" s="137"/>
      <c r="B58" s="137"/>
      <c r="C58" s="119"/>
      <c r="D58" s="119"/>
      <c r="E58" s="119"/>
      <c r="F58" s="120"/>
      <c r="G58" s="57" t="str">
        <f t="shared" si="2"/>
        <v/>
      </c>
    </row>
    <row r="59" spans="1:7" x14ac:dyDescent="0.25">
      <c r="A59" s="137"/>
      <c r="B59" s="137"/>
      <c r="C59" s="119"/>
      <c r="D59" s="119"/>
      <c r="E59" s="119"/>
      <c r="F59" s="120"/>
      <c r="G59" s="57" t="str">
        <f t="shared" si="2"/>
        <v/>
      </c>
    </row>
    <row r="60" spans="1:7" x14ac:dyDescent="0.25">
      <c r="A60" s="137"/>
      <c r="B60" s="137"/>
      <c r="C60" s="119"/>
      <c r="D60" s="119"/>
      <c r="E60" s="119"/>
      <c r="F60" s="120"/>
      <c r="G60" s="57" t="str">
        <f t="shared" si="2"/>
        <v/>
      </c>
    </row>
    <row r="61" spans="1:7" x14ac:dyDescent="0.25">
      <c r="A61" s="137"/>
      <c r="B61" s="137"/>
      <c r="C61" s="119"/>
      <c r="D61" s="119"/>
      <c r="E61" s="119"/>
      <c r="F61" s="120"/>
      <c r="G61" s="57" t="str">
        <f t="shared" si="2"/>
        <v/>
      </c>
    </row>
    <row r="62" spans="1:7" x14ac:dyDescent="0.25">
      <c r="A62" s="137"/>
      <c r="B62" s="137"/>
      <c r="C62" s="119"/>
      <c r="D62" s="119"/>
      <c r="E62" s="119"/>
      <c r="F62" s="120"/>
      <c r="G62" s="57" t="str">
        <f t="shared" si="2"/>
        <v/>
      </c>
    </row>
    <row r="63" spans="1:7" x14ac:dyDescent="0.25">
      <c r="A63" s="137"/>
      <c r="B63" s="137"/>
      <c r="C63" s="119"/>
      <c r="D63" s="119"/>
      <c r="E63" s="119"/>
      <c r="F63" s="120"/>
      <c r="G63" s="57" t="str">
        <f t="shared" si="2"/>
        <v/>
      </c>
    </row>
    <row r="64" spans="1:7" x14ac:dyDescent="0.25">
      <c r="A64" s="137"/>
      <c r="B64" s="137"/>
      <c r="C64" s="119"/>
      <c r="D64" s="119"/>
      <c r="E64" s="119"/>
      <c r="F64" s="120"/>
      <c r="G64" s="57" t="str">
        <f t="shared" si="2"/>
        <v/>
      </c>
    </row>
    <row r="65" spans="1:7" x14ac:dyDescent="0.25">
      <c r="A65" s="137"/>
      <c r="B65" s="137"/>
      <c r="C65" s="119"/>
      <c r="D65" s="119"/>
      <c r="E65" s="119"/>
      <c r="F65" s="120"/>
      <c r="G65" s="57" t="str">
        <f t="shared" si="2"/>
        <v/>
      </c>
    </row>
    <row r="66" spans="1:7" x14ac:dyDescent="0.25">
      <c r="A66" s="137"/>
      <c r="B66" s="137"/>
      <c r="C66" s="119"/>
      <c r="D66" s="119"/>
      <c r="E66" s="119"/>
      <c r="F66" s="120"/>
      <c r="G66" s="57" t="str">
        <f t="shared" si="2"/>
        <v/>
      </c>
    </row>
    <row r="67" spans="1:7" x14ac:dyDescent="0.25">
      <c r="A67" s="137"/>
      <c r="B67" s="137"/>
      <c r="C67" s="119"/>
      <c r="D67" s="119"/>
      <c r="E67" s="119"/>
      <c r="F67" s="120"/>
      <c r="G67" s="57" t="str">
        <f t="shared" si="2"/>
        <v/>
      </c>
    </row>
    <row r="68" spans="1:7" x14ac:dyDescent="0.25">
      <c r="A68" s="137"/>
      <c r="B68" s="137"/>
      <c r="C68" s="119"/>
      <c r="D68" s="119"/>
      <c r="E68" s="119"/>
      <c r="F68" s="120"/>
      <c r="G68" s="57" t="str">
        <f t="shared" si="2"/>
        <v/>
      </c>
    </row>
    <row r="69" spans="1:7" x14ac:dyDescent="0.25">
      <c r="A69" s="137"/>
      <c r="B69" s="137"/>
      <c r="C69" s="119"/>
      <c r="D69" s="119"/>
      <c r="E69" s="119"/>
      <c r="F69" s="120"/>
      <c r="G69" s="57" t="str">
        <f t="shared" si="2"/>
        <v/>
      </c>
    </row>
    <row r="70" spans="1:7" ht="33" customHeight="1" x14ac:dyDescent="0.25">
      <c r="A70" s="160" t="s">
        <v>219</v>
      </c>
      <c r="B70" s="161"/>
      <c r="C70" s="161"/>
      <c r="D70" s="161"/>
      <c r="E70" s="161"/>
      <c r="F70" s="162"/>
      <c r="G70" s="58">
        <f>IF(SUM(G45:G69)&lt;=5,SUM(G45:G69),5)</f>
        <v>0</v>
      </c>
    </row>
    <row r="71" spans="1:7" s="23" customFormat="1" x14ac:dyDescent="0.25">
      <c r="F71" s="52"/>
    </row>
    <row r="72" spans="1:7" ht="33" customHeight="1" x14ac:dyDescent="0.25">
      <c r="A72" s="59" t="s">
        <v>81</v>
      </c>
      <c r="B72" s="163" t="s">
        <v>125</v>
      </c>
      <c r="C72" s="163"/>
      <c r="D72" s="163"/>
      <c r="E72" s="163"/>
      <c r="F72" s="163"/>
      <c r="G72" s="163"/>
    </row>
    <row r="73" spans="1:7" ht="42" customHeight="1" x14ac:dyDescent="0.25">
      <c r="A73" s="129" t="s">
        <v>117</v>
      </c>
      <c r="B73" s="129"/>
      <c r="C73" s="129"/>
      <c r="D73" s="129"/>
      <c r="E73" s="129"/>
      <c r="F73" s="129"/>
      <c r="G73" s="129"/>
    </row>
    <row r="74" spans="1:7" ht="72.75" customHeight="1" x14ac:dyDescent="0.25">
      <c r="A74" s="157" t="s">
        <v>126</v>
      </c>
      <c r="B74" s="157"/>
      <c r="C74" s="157"/>
      <c r="D74" s="157"/>
      <c r="E74" s="157"/>
      <c r="F74" s="46" t="s">
        <v>127</v>
      </c>
      <c r="G74" s="46" t="s">
        <v>128</v>
      </c>
    </row>
    <row r="75" spans="1:7" ht="63.75" customHeight="1" x14ac:dyDescent="0.25">
      <c r="A75" s="126" t="s">
        <v>220</v>
      </c>
      <c r="B75" s="126"/>
      <c r="C75" s="126"/>
      <c r="D75" s="126"/>
      <c r="E75" s="126"/>
      <c r="F75" s="118"/>
      <c r="G75" s="57">
        <f>F75*2</f>
        <v>0</v>
      </c>
    </row>
    <row r="76" spans="1:7" ht="45.75" customHeight="1" x14ac:dyDescent="0.25">
      <c r="A76" s="126" t="s">
        <v>261</v>
      </c>
      <c r="B76" s="126"/>
      <c r="C76" s="126"/>
      <c r="D76" s="126"/>
      <c r="E76" s="126"/>
      <c r="F76" s="118"/>
      <c r="G76" s="57">
        <f t="shared" ref="G76:G78" si="3">F76*2</f>
        <v>0</v>
      </c>
    </row>
    <row r="77" spans="1:7" ht="46.5" customHeight="1" x14ac:dyDescent="0.25">
      <c r="A77" s="126" t="s">
        <v>262</v>
      </c>
      <c r="B77" s="126"/>
      <c r="C77" s="126"/>
      <c r="D77" s="126"/>
      <c r="E77" s="126"/>
      <c r="F77" s="118"/>
      <c r="G77" s="57">
        <f t="shared" si="3"/>
        <v>0</v>
      </c>
    </row>
    <row r="78" spans="1:7" ht="66.75" customHeight="1" x14ac:dyDescent="0.25">
      <c r="A78" s="126" t="s">
        <v>129</v>
      </c>
      <c r="B78" s="126"/>
      <c r="C78" s="126"/>
      <c r="D78" s="126"/>
      <c r="E78" s="126"/>
      <c r="F78" s="118"/>
      <c r="G78" s="57">
        <f t="shared" si="3"/>
        <v>0</v>
      </c>
    </row>
    <row r="79" spans="1:7" ht="46.5" customHeight="1" x14ac:dyDescent="0.25">
      <c r="A79" s="126" t="s">
        <v>130</v>
      </c>
      <c r="B79" s="126"/>
      <c r="C79" s="126"/>
      <c r="D79" s="126"/>
      <c r="E79" s="126"/>
      <c r="F79" s="118"/>
      <c r="G79" s="57">
        <f t="shared" ref="G79:G82" si="4">F79*1</f>
        <v>0</v>
      </c>
    </row>
    <row r="80" spans="1:7" ht="79.5" customHeight="1" x14ac:dyDescent="0.25">
      <c r="A80" s="126" t="s">
        <v>131</v>
      </c>
      <c r="B80" s="126"/>
      <c r="C80" s="126"/>
      <c r="D80" s="126"/>
      <c r="E80" s="126"/>
      <c r="F80" s="118"/>
      <c r="G80" s="57">
        <f t="shared" si="4"/>
        <v>0</v>
      </c>
    </row>
    <row r="81" spans="1:7" ht="81.75" customHeight="1" x14ac:dyDescent="0.25">
      <c r="A81" s="126" t="s">
        <v>132</v>
      </c>
      <c r="B81" s="126"/>
      <c r="C81" s="126"/>
      <c r="D81" s="126"/>
      <c r="E81" s="126"/>
      <c r="F81" s="118"/>
      <c r="G81" s="57">
        <f t="shared" si="4"/>
        <v>0</v>
      </c>
    </row>
    <row r="82" spans="1:7" ht="34.5" customHeight="1" x14ac:dyDescent="0.25">
      <c r="A82" s="126" t="s">
        <v>133</v>
      </c>
      <c r="B82" s="126"/>
      <c r="C82" s="126"/>
      <c r="D82" s="126"/>
      <c r="E82" s="126"/>
      <c r="F82" s="118"/>
      <c r="G82" s="57">
        <f t="shared" si="4"/>
        <v>0</v>
      </c>
    </row>
    <row r="83" spans="1:7" ht="84" customHeight="1" x14ac:dyDescent="0.25">
      <c r="A83" s="126" t="s">
        <v>134</v>
      </c>
      <c r="B83" s="126"/>
      <c r="C83" s="126"/>
      <c r="D83" s="126"/>
      <c r="E83" s="126"/>
      <c r="F83" s="118"/>
      <c r="G83" s="57">
        <f>F83*2</f>
        <v>0</v>
      </c>
    </row>
    <row r="84" spans="1:7" x14ac:dyDescent="0.25">
      <c r="A84" s="165" t="s">
        <v>135</v>
      </c>
      <c r="B84" s="165"/>
      <c r="C84" s="165"/>
      <c r="D84" s="165"/>
      <c r="E84" s="165"/>
      <c r="F84" s="54">
        <f>SUM(F75:F83)</f>
        <v>0</v>
      </c>
      <c r="G84" s="112">
        <f>IF(SUM(G75:G78)=0,IF(SUM(G79:G83)&gt;0,1,0),SUM(G75:G83))</f>
        <v>0</v>
      </c>
    </row>
    <row r="85" spans="1:7" s="23" customFormat="1" ht="30" customHeight="1" x14ac:dyDescent="0.25">
      <c r="A85" s="160" t="s">
        <v>219</v>
      </c>
      <c r="B85" s="161"/>
      <c r="C85" s="161"/>
      <c r="D85" s="161"/>
      <c r="E85" s="161"/>
      <c r="F85" s="162"/>
      <c r="G85" s="113">
        <f>IF(G84&lt;=10,G84,10)</f>
        <v>0</v>
      </c>
    </row>
    <row r="86" spans="1:7" ht="40.5" customHeight="1" x14ac:dyDescent="0.25">
      <c r="A86" s="59" t="s">
        <v>82</v>
      </c>
      <c r="B86" s="166" t="s">
        <v>136</v>
      </c>
      <c r="C86" s="167"/>
      <c r="D86" s="167"/>
      <c r="E86" s="167"/>
      <c r="F86" s="167"/>
      <c r="G86" s="168"/>
    </row>
    <row r="87" spans="1:7" ht="40.5" customHeight="1" x14ac:dyDescent="0.25">
      <c r="A87" s="169" t="s">
        <v>137</v>
      </c>
      <c r="B87" s="169"/>
      <c r="C87" s="169"/>
      <c r="D87" s="169"/>
      <c r="E87" s="169"/>
      <c r="F87" s="169"/>
      <c r="G87" s="169"/>
    </row>
    <row r="88" spans="1:7" ht="34.5" customHeight="1" x14ac:dyDescent="0.25">
      <c r="A88" s="23"/>
      <c r="B88" s="156" t="s">
        <v>138</v>
      </c>
      <c r="C88" s="156"/>
      <c r="D88" s="156"/>
      <c r="E88" s="156"/>
      <c r="F88" s="158"/>
      <c r="G88" s="158"/>
    </row>
    <row r="89" spans="1:7" ht="120" customHeight="1" x14ac:dyDescent="0.25">
      <c r="A89" s="157" t="s">
        <v>139</v>
      </c>
      <c r="B89" s="157"/>
      <c r="C89" s="157"/>
      <c r="D89" s="157"/>
      <c r="E89" s="157"/>
      <c r="F89" s="46" t="s">
        <v>140</v>
      </c>
      <c r="G89" s="46" t="s">
        <v>141</v>
      </c>
    </row>
    <row r="90" spans="1:7" x14ac:dyDescent="0.25">
      <c r="A90" s="164" t="s">
        <v>143</v>
      </c>
      <c r="B90" s="164"/>
      <c r="C90" s="164"/>
      <c r="D90" s="164"/>
      <c r="E90" s="164"/>
      <c r="F90" s="118"/>
      <c r="G90" s="57">
        <f>F90*0.5</f>
        <v>0</v>
      </c>
    </row>
    <row r="91" spans="1:7" ht="16.5" customHeight="1" x14ac:dyDescent="0.25">
      <c r="A91" s="164" t="s">
        <v>144</v>
      </c>
      <c r="B91" s="164"/>
      <c r="C91" s="164"/>
      <c r="D91" s="164"/>
      <c r="E91" s="164"/>
      <c r="F91" s="118"/>
      <c r="G91" s="57">
        <f>F91*1</f>
        <v>0</v>
      </c>
    </row>
    <row r="92" spans="1:7" ht="38.25" customHeight="1" x14ac:dyDescent="0.25">
      <c r="A92" s="164" t="s">
        <v>145</v>
      </c>
      <c r="B92" s="164"/>
      <c r="C92" s="164"/>
      <c r="D92" s="164"/>
      <c r="E92" s="164"/>
      <c r="F92" s="118"/>
      <c r="G92" s="57">
        <f>F92*1</f>
        <v>0</v>
      </c>
    </row>
    <row r="93" spans="1:7" ht="35.25" customHeight="1" x14ac:dyDescent="0.25">
      <c r="A93" s="164" t="s">
        <v>146</v>
      </c>
      <c r="B93" s="164"/>
      <c r="C93" s="164"/>
      <c r="D93" s="164"/>
      <c r="E93" s="164"/>
      <c r="F93" s="118"/>
      <c r="G93" s="57">
        <f>F93*2</f>
        <v>0</v>
      </c>
    </row>
    <row r="94" spans="1:7" ht="57" customHeight="1" x14ac:dyDescent="0.25">
      <c r="A94" s="164" t="s">
        <v>147</v>
      </c>
      <c r="B94" s="164"/>
      <c r="C94" s="164"/>
      <c r="D94" s="164"/>
      <c r="E94" s="164"/>
      <c r="F94" s="118"/>
      <c r="G94" s="57">
        <f>F94*1</f>
        <v>0</v>
      </c>
    </row>
    <row r="95" spans="1:7" x14ac:dyDescent="0.25">
      <c r="A95" s="164" t="s">
        <v>144</v>
      </c>
      <c r="B95" s="164"/>
      <c r="C95" s="164"/>
      <c r="D95" s="164"/>
      <c r="E95" s="164"/>
      <c r="F95" s="118"/>
      <c r="G95" s="57">
        <f>F95*2</f>
        <v>0</v>
      </c>
    </row>
    <row r="96" spans="1:7" ht="49.5" customHeight="1" x14ac:dyDescent="0.25">
      <c r="A96" s="164" t="s">
        <v>148</v>
      </c>
      <c r="B96" s="164"/>
      <c r="C96" s="164"/>
      <c r="D96" s="164"/>
      <c r="E96" s="164"/>
      <c r="F96" s="118"/>
      <c r="G96" s="57">
        <f>F96*2</f>
        <v>0</v>
      </c>
    </row>
    <row r="97" spans="1:8" ht="37.5" customHeight="1" x14ac:dyDescent="0.25">
      <c r="A97" s="164" t="s">
        <v>149</v>
      </c>
      <c r="B97" s="164"/>
      <c r="C97" s="164"/>
      <c r="D97" s="164"/>
      <c r="E97" s="164"/>
      <c r="F97" s="118"/>
      <c r="G97" s="57">
        <f>F97*4</f>
        <v>0</v>
      </c>
    </row>
    <row r="98" spans="1:8" ht="36.75" customHeight="1" x14ac:dyDescent="0.25">
      <c r="A98" s="164" t="s">
        <v>150</v>
      </c>
      <c r="B98" s="164"/>
      <c r="C98" s="164"/>
      <c r="D98" s="164"/>
      <c r="E98" s="164"/>
      <c r="F98" s="118"/>
      <c r="G98" s="57">
        <f>F98*5</f>
        <v>0</v>
      </c>
    </row>
    <row r="99" spans="1:8" s="28" customFormat="1" x14ac:dyDescent="0.25">
      <c r="A99" s="173" t="s">
        <v>142</v>
      </c>
      <c r="B99" s="173"/>
      <c r="C99" s="173"/>
      <c r="D99" s="173"/>
      <c r="E99" s="173"/>
      <c r="F99" s="54">
        <f>SUM(F90:F98)</f>
        <v>0</v>
      </c>
      <c r="G99" s="54">
        <f>SUM(G90:G98)</f>
        <v>0</v>
      </c>
    </row>
    <row r="100" spans="1:8" s="23" customFormat="1" ht="38.25" customHeight="1" x14ac:dyDescent="0.25">
      <c r="A100" s="160" t="s">
        <v>219</v>
      </c>
      <c r="B100" s="161"/>
      <c r="C100" s="161"/>
      <c r="D100" s="161"/>
      <c r="E100" s="161"/>
      <c r="F100" s="162"/>
      <c r="G100" s="58">
        <f>IF(G99&lt;=5,(5-SUM(G90:G98)),0)</f>
        <v>5</v>
      </c>
      <c r="H100" s="115"/>
    </row>
    <row r="101" spans="1:8" ht="71.25" customHeight="1" x14ac:dyDescent="0.25">
      <c r="A101" s="59" t="s">
        <v>83</v>
      </c>
      <c r="B101" s="166" t="s">
        <v>151</v>
      </c>
      <c r="C101" s="167"/>
      <c r="D101" s="167"/>
      <c r="E101" s="167"/>
      <c r="F101" s="167"/>
      <c r="G101" s="168"/>
    </row>
    <row r="102" spans="1:8" ht="65.25" customHeight="1" x14ac:dyDescent="0.25">
      <c r="A102" s="129" t="s">
        <v>152</v>
      </c>
      <c r="B102" s="129"/>
      <c r="C102" s="129"/>
      <c r="D102" s="129"/>
      <c r="E102" s="129"/>
      <c r="F102" s="129"/>
      <c r="G102" s="129"/>
    </row>
    <row r="103" spans="1:8" ht="40.5" customHeight="1" x14ac:dyDescent="0.25">
      <c r="A103" s="174" t="s">
        <v>153</v>
      </c>
      <c r="B103" s="174"/>
      <c r="C103" s="174"/>
      <c r="D103" s="174"/>
      <c r="E103" s="174"/>
      <c r="F103" s="174"/>
      <c r="G103" s="174"/>
    </row>
    <row r="104" spans="1:8" ht="94.5" x14ac:dyDescent="0.25">
      <c r="A104" s="46" t="s">
        <v>0</v>
      </c>
      <c r="B104" s="46" t="s">
        <v>154</v>
      </c>
      <c r="C104" s="46" t="s">
        <v>155</v>
      </c>
      <c r="D104" s="46" t="s">
        <v>156</v>
      </c>
      <c r="E104" s="46" t="s">
        <v>157</v>
      </c>
      <c r="F104" s="46" t="s">
        <v>158</v>
      </c>
      <c r="G104" s="46" t="s">
        <v>124</v>
      </c>
    </row>
    <row r="105" spans="1:8" ht="20.25" customHeight="1" x14ac:dyDescent="0.25">
      <c r="A105" s="119"/>
      <c r="B105" s="119" t="s">
        <v>111</v>
      </c>
      <c r="C105" s="118"/>
      <c r="D105" s="118"/>
      <c r="E105" s="60">
        <f t="shared" ref="E105:E108" si="5">IF(C105=0,0,D105/C105*100)</f>
        <v>0</v>
      </c>
      <c r="F105" s="61" t="str">
        <f t="shared" ref="F105:F108" si="6">IF(E105=0,"0",IF( E105&gt;=81,"позитивна",IF(E105&lt;=49,"негативна","нейтральна")))</f>
        <v>0</v>
      </c>
      <c r="G105" s="61">
        <f t="shared" ref="G105:G108" si="7">IF(F105="позитивна",2,IF(F105="нейтральна",1,0))</f>
        <v>0</v>
      </c>
    </row>
    <row r="106" spans="1:8" ht="20.25" customHeight="1" x14ac:dyDescent="0.25">
      <c r="A106" s="119"/>
      <c r="B106" s="119" t="s">
        <v>111</v>
      </c>
      <c r="C106" s="118"/>
      <c r="D106" s="118"/>
      <c r="E106" s="60">
        <f t="shared" si="5"/>
        <v>0</v>
      </c>
      <c r="F106" s="61" t="str">
        <f t="shared" si="6"/>
        <v>0</v>
      </c>
      <c r="G106" s="61">
        <f t="shared" si="7"/>
        <v>0</v>
      </c>
    </row>
    <row r="107" spans="1:8" ht="20.25" customHeight="1" x14ac:dyDescent="0.25">
      <c r="A107" s="119"/>
      <c r="B107" s="119" t="s">
        <v>111</v>
      </c>
      <c r="C107" s="118"/>
      <c r="D107" s="118"/>
      <c r="E107" s="60">
        <f t="shared" si="5"/>
        <v>0</v>
      </c>
      <c r="F107" s="61" t="str">
        <f t="shared" si="6"/>
        <v>0</v>
      </c>
      <c r="G107" s="61">
        <f t="shared" si="7"/>
        <v>0</v>
      </c>
    </row>
    <row r="108" spans="1:8" ht="20.25" customHeight="1" x14ac:dyDescent="0.25">
      <c r="A108" s="119"/>
      <c r="B108" s="119" t="s">
        <v>111</v>
      </c>
      <c r="C108" s="118"/>
      <c r="D108" s="118"/>
      <c r="E108" s="60">
        <f t="shared" si="5"/>
        <v>0</v>
      </c>
      <c r="F108" s="61" t="str">
        <f t="shared" si="6"/>
        <v>0</v>
      </c>
      <c r="G108" s="61">
        <f t="shared" si="7"/>
        <v>0</v>
      </c>
    </row>
    <row r="109" spans="1:8" ht="20.25" customHeight="1" x14ac:dyDescent="0.25">
      <c r="A109" s="119"/>
      <c r="B109" s="119" t="s">
        <v>111</v>
      </c>
      <c r="C109" s="118"/>
      <c r="D109" s="118"/>
      <c r="E109" s="60">
        <f>IF(C109=0,0,D109/C109*100)</f>
        <v>0</v>
      </c>
      <c r="F109" s="61" t="str">
        <f>IF(E109=0,"0",IF( E109&gt;=81,"позитивна",IF(E109&lt;=49,"негативна","нейтральна")))</f>
        <v>0</v>
      </c>
      <c r="G109" s="61">
        <f>IF(F109="позитивна",2,IF(F109="нейтральна",1,0))</f>
        <v>0</v>
      </c>
      <c r="H109" s="23"/>
    </row>
    <row r="110" spans="1:8" ht="42" customHeight="1" x14ac:dyDescent="0.25">
      <c r="A110" s="175" t="s">
        <v>159</v>
      </c>
      <c r="B110" s="176"/>
      <c r="C110" s="176"/>
      <c r="D110" s="176"/>
      <c r="E110" s="176"/>
      <c r="F110" s="177"/>
      <c r="G110" s="113">
        <f>IF(COUNTIF(C105:C109,"&gt;0")=0,0,SUM(G105:G109)/COUNTIF(C105:C109,"&gt;0"))</f>
        <v>0</v>
      </c>
    </row>
    <row r="111" spans="1:8" s="62" customFormat="1" ht="41.25" customHeight="1" x14ac:dyDescent="0.25">
      <c r="A111" s="23"/>
      <c r="B111" s="23"/>
      <c r="C111" s="23"/>
      <c r="D111" s="23"/>
      <c r="E111" s="23"/>
      <c r="F111" s="52"/>
      <c r="G111" s="23"/>
    </row>
    <row r="112" spans="1:8" s="62" customFormat="1" ht="41.25" customHeight="1" x14ac:dyDescent="0.25">
      <c r="A112" s="150" t="s">
        <v>202</v>
      </c>
      <c r="B112" s="150"/>
      <c r="C112" s="150"/>
      <c r="D112" s="150"/>
      <c r="E112" s="150"/>
      <c r="F112" s="150"/>
      <c r="G112" s="150"/>
    </row>
    <row r="113" spans="1:8" s="62" customFormat="1" ht="34.5" customHeight="1" x14ac:dyDescent="0.25">
      <c r="A113" s="59" t="s">
        <v>12</v>
      </c>
      <c r="B113" s="166" t="s">
        <v>160</v>
      </c>
      <c r="C113" s="167"/>
      <c r="D113" s="167"/>
      <c r="E113" s="167"/>
      <c r="F113" s="167"/>
      <c r="G113" s="168"/>
      <c r="H113" s="63"/>
    </row>
    <row r="114" spans="1:8" ht="38.25" customHeight="1" x14ac:dyDescent="0.25">
      <c r="A114" s="178" t="s">
        <v>161</v>
      </c>
      <c r="B114" s="178"/>
      <c r="C114" s="178"/>
      <c r="D114" s="178"/>
      <c r="E114" s="178"/>
      <c r="F114" s="178"/>
      <c r="G114" s="178"/>
    </row>
    <row r="115" spans="1:8" s="23" customFormat="1" ht="54.75" customHeight="1" x14ac:dyDescent="0.25">
      <c r="A115" s="179"/>
      <c r="B115" s="180"/>
      <c r="C115" s="180"/>
      <c r="D115" s="180"/>
      <c r="E115" s="180"/>
      <c r="F115" s="181"/>
      <c r="G115" s="54">
        <f>IF(A115="заняття проводяться за типовою навчальною програмою, реалізується весь набір методів, прийомів, засобів",10,IF(A115="заняття проводяться за типовою навчальною програмою, частково застосовуються елементи інших методик",20,IF(A115="заняття проводяться з широким застосуванням елементів різних методик, розробляється педагогічна проблема",30,IF(A115="розроблено власний метод викладання (прийом, засіб, навчальний репертуар), спрямований на вирішення педагогічної проблемита підвищення якості КМО",40,0))))</f>
        <v>0</v>
      </c>
      <c r="H115" s="24"/>
    </row>
    <row r="116" spans="1:8" ht="18" customHeight="1" x14ac:dyDescent="0.25">
      <c r="A116" s="23"/>
      <c r="B116" s="23"/>
      <c r="C116" s="23"/>
      <c r="D116" s="23"/>
      <c r="E116" s="23"/>
      <c r="F116" s="52"/>
      <c r="G116" s="23"/>
    </row>
    <row r="117" spans="1:8" ht="41.25" customHeight="1" x14ac:dyDescent="0.25">
      <c r="A117" s="64" t="s">
        <v>16</v>
      </c>
      <c r="B117" s="190" t="s">
        <v>162</v>
      </c>
      <c r="C117" s="190"/>
      <c r="D117" s="190"/>
      <c r="E117" s="190"/>
      <c r="F117" s="190"/>
      <c r="G117" s="190"/>
    </row>
    <row r="118" spans="1:8" ht="41.25" customHeight="1" x14ac:dyDescent="0.25">
      <c r="A118" s="64" t="s">
        <v>17</v>
      </c>
      <c r="B118" s="190" t="s">
        <v>163</v>
      </c>
      <c r="C118" s="190"/>
      <c r="D118" s="190"/>
      <c r="E118" s="190"/>
      <c r="F118" s="190"/>
      <c r="G118" s="190"/>
    </row>
    <row r="119" spans="1:8" ht="63" customHeight="1" x14ac:dyDescent="0.25">
      <c r="A119" s="64" t="s">
        <v>71</v>
      </c>
      <c r="B119" s="190" t="s">
        <v>164</v>
      </c>
      <c r="C119" s="190"/>
      <c r="D119" s="190"/>
      <c r="E119" s="190"/>
      <c r="F119" s="190"/>
      <c r="G119" s="190"/>
      <c r="H119" s="23"/>
    </row>
    <row r="120" spans="1:8" ht="66" customHeight="1" x14ac:dyDescent="0.25">
      <c r="A120" s="129" t="s">
        <v>165</v>
      </c>
      <c r="B120" s="129"/>
      <c r="C120" s="129"/>
      <c r="D120" s="129"/>
      <c r="E120" s="129"/>
      <c r="F120" s="129"/>
      <c r="G120" s="129"/>
    </row>
    <row r="121" spans="1:8" s="65" customFormat="1" ht="78.75" customHeight="1" x14ac:dyDescent="0.25">
      <c r="A121" s="191" t="s">
        <v>166</v>
      </c>
      <c r="B121" s="192"/>
      <c r="C121" s="192"/>
      <c r="D121" s="192"/>
      <c r="E121" s="193"/>
      <c r="F121" s="30" t="s">
        <v>167</v>
      </c>
      <c r="G121" s="30" t="s">
        <v>168</v>
      </c>
      <c r="H121" s="53"/>
    </row>
    <row r="122" spans="1:8" ht="34.5" customHeight="1" x14ac:dyDescent="0.25">
      <c r="A122" s="170" t="s">
        <v>169</v>
      </c>
      <c r="B122" s="171"/>
      <c r="C122" s="171"/>
      <c r="D122" s="171"/>
      <c r="E122" s="172"/>
      <c r="F122" s="118"/>
      <c r="G122" s="57">
        <f>F122*10</f>
        <v>0</v>
      </c>
    </row>
    <row r="123" spans="1:8" ht="54.75" customHeight="1" x14ac:dyDescent="0.25">
      <c r="A123" s="170" t="s">
        <v>221</v>
      </c>
      <c r="B123" s="171"/>
      <c r="C123" s="171"/>
      <c r="D123" s="171"/>
      <c r="E123" s="172"/>
      <c r="F123" s="118"/>
      <c r="G123" s="57">
        <f>F123*15</f>
        <v>0</v>
      </c>
    </row>
    <row r="124" spans="1:8" ht="34.5" customHeight="1" x14ac:dyDescent="0.25">
      <c r="A124" s="165" t="s">
        <v>222</v>
      </c>
      <c r="B124" s="165"/>
      <c r="C124" s="165"/>
      <c r="D124" s="165"/>
      <c r="E124" s="165"/>
      <c r="F124" s="54">
        <f>SUM(F122:F123)</f>
        <v>0</v>
      </c>
      <c r="G124" s="54">
        <f>G122+G123</f>
        <v>0</v>
      </c>
    </row>
    <row r="125" spans="1:8" s="23" customFormat="1" x14ac:dyDescent="0.25">
      <c r="A125" s="72"/>
      <c r="B125" s="72"/>
      <c r="C125" s="72"/>
      <c r="D125" s="72"/>
      <c r="E125" s="72"/>
      <c r="F125" s="42"/>
      <c r="G125" s="42"/>
    </row>
    <row r="126" spans="1:8" s="53" customFormat="1" ht="84.75" customHeight="1" x14ac:dyDescent="0.25">
      <c r="A126" s="191" t="s">
        <v>223</v>
      </c>
      <c r="B126" s="192"/>
      <c r="C126" s="192"/>
      <c r="D126" s="192"/>
      <c r="E126" s="193"/>
      <c r="F126" s="30" t="s">
        <v>167</v>
      </c>
      <c r="G126" s="30" t="s">
        <v>168</v>
      </c>
    </row>
    <row r="127" spans="1:8" ht="82.5" customHeight="1" x14ac:dyDescent="0.25">
      <c r="A127" s="170" t="s">
        <v>35</v>
      </c>
      <c r="B127" s="171"/>
      <c r="C127" s="171"/>
      <c r="D127" s="171"/>
      <c r="E127" s="172"/>
      <c r="F127" s="118"/>
      <c r="G127" s="57">
        <f>F127*0.5</f>
        <v>0</v>
      </c>
    </row>
    <row r="128" spans="1:8" ht="33.75" customHeight="1" x14ac:dyDescent="0.25">
      <c r="A128" s="187" t="s">
        <v>224</v>
      </c>
      <c r="B128" s="188"/>
      <c r="C128" s="188"/>
      <c r="D128" s="188"/>
      <c r="E128" s="189"/>
      <c r="F128" s="54">
        <f>SUM(F127:F127)</f>
        <v>0</v>
      </c>
      <c r="G128" s="54">
        <f>G127</f>
        <v>0</v>
      </c>
      <c r="H128" s="23"/>
    </row>
    <row r="129" spans="1:8" ht="40.5" customHeight="1" x14ac:dyDescent="0.25">
      <c r="A129" s="26" t="s">
        <v>80</v>
      </c>
      <c r="B129" s="133" t="s">
        <v>249</v>
      </c>
      <c r="C129" s="133"/>
      <c r="D129" s="133"/>
      <c r="E129" s="133"/>
      <c r="F129" s="133"/>
      <c r="G129" s="133"/>
    </row>
    <row r="130" spans="1:8" ht="40.5" customHeight="1" x14ac:dyDescent="0.25">
      <c r="A130" s="26" t="s">
        <v>84</v>
      </c>
      <c r="B130" s="133" t="s">
        <v>250</v>
      </c>
      <c r="C130" s="133"/>
      <c r="D130" s="133"/>
      <c r="E130" s="133"/>
      <c r="F130" s="133"/>
      <c r="G130" s="133"/>
    </row>
    <row r="131" spans="1:8" ht="47.25" customHeight="1" x14ac:dyDescent="0.25">
      <c r="A131" s="182" t="s">
        <v>249</v>
      </c>
      <c r="B131" s="182"/>
      <c r="C131" s="182"/>
      <c r="D131" s="182"/>
      <c r="E131" s="182"/>
      <c r="F131" s="182"/>
      <c r="G131" s="182"/>
    </row>
    <row r="132" spans="1:8" ht="33.75" customHeight="1" x14ac:dyDescent="0.25">
      <c r="A132" s="159" t="s">
        <v>225</v>
      </c>
      <c r="B132" s="159"/>
      <c r="C132" s="159"/>
      <c r="D132" s="159" t="s">
        <v>170</v>
      </c>
      <c r="E132" s="159"/>
      <c r="F132" s="159" t="s">
        <v>171</v>
      </c>
      <c r="G132" s="159"/>
    </row>
    <row r="133" spans="1:8" ht="33" customHeight="1" x14ac:dyDescent="0.25">
      <c r="A133" s="183" t="s">
        <v>226</v>
      </c>
      <c r="B133" s="183"/>
      <c r="C133" s="183"/>
      <c r="D133" s="184"/>
      <c r="E133" s="184"/>
      <c r="F133" s="185">
        <f>D133*1</f>
        <v>0</v>
      </c>
      <c r="G133" s="185"/>
    </row>
    <row r="134" spans="1:8" ht="33" customHeight="1" x14ac:dyDescent="0.25">
      <c r="A134" s="183" t="s">
        <v>227</v>
      </c>
      <c r="B134" s="183"/>
      <c r="C134" s="183"/>
      <c r="D134" s="184"/>
      <c r="E134" s="184"/>
      <c r="F134" s="185">
        <f>D134*4</f>
        <v>0</v>
      </c>
      <c r="G134" s="185"/>
    </row>
    <row r="135" spans="1:8" ht="51.75" customHeight="1" x14ac:dyDescent="0.25">
      <c r="A135" s="183" t="s">
        <v>251</v>
      </c>
      <c r="B135" s="183"/>
      <c r="C135" s="183"/>
      <c r="D135" s="184"/>
      <c r="E135" s="184"/>
      <c r="F135" s="185">
        <f>D135*10</f>
        <v>0</v>
      </c>
      <c r="G135" s="185"/>
    </row>
    <row r="136" spans="1:8" x14ac:dyDescent="0.25">
      <c r="A136" s="159" t="s">
        <v>135</v>
      </c>
      <c r="B136" s="159"/>
      <c r="C136" s="159"/>
      <c r="D136" s="141">
        <f>D133+D135</f>
        <v>0</v>
      </c>
      <c r="E136" s="141"/>
      <c r="F136" s="141">
        <f>F133+F134+F135</f>
        <v>0</v>
      </c>
      <c r="G136" s="141"/>
    </row>
    <row r="137" spans="1:8" s="23" customFormat="1" ht="37.5" customHeight="1" x14ac:dyDescent="0.25">
      <c r="A137" s="160" t="s">
        <v>219</v>
      </c>
      <c r="B137" s="161"/>
      <c r="C137" s="161"/>
      <c r="D137" s="161"/>
      <c r="E137" s="161"/>
      <c r="F137" s="162"/>
      <c r="G137" s="58">
        <f>IF((G115+G124+G128+F136)&lt;=50,(G115+G124+G128+F136),50)</f>
        <v>0</v>
      </c>
      <c r="H137" s="24"/>
    </row>
    <row r="138" spans="1:8" s="23" customFormat="1" ht="47.25" customHeight="1" x14ac:dyDescent="0.25">
      <c r="A138" s="25" t="s">
        <v>13</v>
      </c>
      <c r="B138" s="130" t="s">
        <v>43</v>
      </c>
      <c r="C138" s="131"/>
      <c r="D138" s="131"/>
      <c r="E138" s="131"/>
      <c r="F138" s="131"/>
      <c r="G138" s="132"/>
      <c r="H138" s="24"/>
    </row>
    <row r="139" spans="1:8" ht="48" customHeight="1" x14ac:dyDescent="0.25">
      <c r="A139" s="169" t="s">
        <v>172</v>
      </c>
      <c r="B139" s="169"/>
      <c r="C139" s="169"/>
      <c r="D139" s="169"/>
      <c r="E139" s="169"/>
      <c r="F139" s="169"/>
      <c r="G139" s="169"/>
    </row>
    <row r="140" spans="1:8" ht="22.5" customHeight="1" x14ac:dyDescent="0.25">
      <c r="B140" s="174" t="s">
        <v>173</v>
      </c>
      <c r="C140" s="174"/>
      <c r="D140" s="174"/>
      <c r="E140" s="174"/>
      <c r="F140" s="174"/>
    </row>
    <row r="141" spans="1:8" ht="22.5" customHeight="1" x14ac:dyDescent="0.25">
      <c r="A141" s="159" t="s">
        <v>120</v>
      </c>
      <c r="B141" s="159" t="s">
        <v>174</v>
      </c>
      <c r="C141" s="303" t="s">
        <v>276</v>
      </c>
      <c r="D141" s="300" t="s">
        <v>175</v>
      </c>
      <c r="E141" s="301"/>
      <c r="F141" s="301"/>
      <c r="G141" s="302"/>
    </row>
    <row r="142" spans="1:8" ht="119.25" customHeight="1" x14ac:dyDescent="0.25">
      <c r="A142" s="159"/>
      <c r="B142" s="159"/>
      <c r="C142" s="304"/>
      <c r="D142" s="44" t="s">
        <v>176</v>
      </c>
      <c r="E142" s="44" t="s">
        <v>177</v>
      </c>
      <c r="F142" s="44" t="s">
        <v>178</v>
      </c>
      <c r="G142" s="44" t="s">
        <v>179</v>
      </c>
    </row>
    <row r="143" spans="1:8" s="67" customFormat="1" ht="21" customHeight="1" x14ac:dyDescent="0.25">
      <c r="A143" s="121" t="s">
        <v>111</v>
      </c>
      <c r="B143" s="122"/>
      <c r="C143" s="122"/>
      <c r="D143" s="122"/>
      <c r="E143" s="122"/>
      <c r="F143" s="122"/>
      <c r="G143" s="61">
        <f>B143-C143</f>
        <v>0</v>
      </c>
      <c r="H143" s="66"/>
    </row>
    <row r="144" spans="1:8" s="53" customFormat="1" ht="21" customHeight="1" x14ac:dyDescent="0.25">
      <c r="A144" s="121" t="s">
        <v>111</v>
      </c>
      <c r="B144" s="122"/>
      <c r="C144" s="122"/>
      <c r="D144" s="122"/>
      <c r="E144" s="122"/>
      <c r="F144" s="122"/>
      <c r="G144" s="61">
        <f t="shared" ref="G144:G147" si="8">B144-C144</f>
        <v>0</v>
      </c>
    </row>
    <row r="145" spans="1:8" s="65" customFormat="1" ht="21" customHeight="1" x14ac:dyDescent="0.25">
      <c r="A145" s="121" t="s">
        <v>111</v>
      </c>
      <c r="B145" s="122"/>
      <c r="C145" s="122"/>
      <c r="D145" s="122"/>
      <c r="E145" s="122"/>
      <c r="F145" s="122"/>
      <c r="G145" s="61">
        <f t="shared" si="8"/>
        <v>0</v>
      </c>
      <c r="H145" s="53"/>
    </row>
    <row r="146" spans="1:8" s="53" customFormat="1" ht="21" customHeight="1" x14ac:dyDescent="0.25">
      <c r="A146" s="121" t="s">
        <v>111</v>
      </c>
      <c r="B146" s="122"/>
      <c r="C146" s="122"/>
      <c r="D146" s="122"/>
      <c r="E146" s="122"/>
      <c r="F146" s="122"/>
      <c r="G146" s="61">
        <f t="shared" si="8"/>
        <v>0</v>
      </c>
      <c r="H146" s="65"/>
    </row>
    <row r="147" spans="1:8" s="53" customFormat="1" ht="21" customHeight="1" x14ac:dyDescent="0.25">
      <c r="A147" s="121" t="s">
        <v>111</v>
      </c>
      <c r="B147" s="122"/>
      <c r="C147" s="122"/>
      <c r="D147" s="125"/>
      <c r="E147" s="122"/>
      <c r="F147" s="122"/>
      <c r="G147" s="61">
        <f t="shared" si="8"/>
        <v>0</v>
      </c>
    </row>
    <row r="148" spans="1:8" s="65" customFormat="1" ht="21" customHeight="1" x14ac:dyDescent="0.25">
      <c r="A148" s="123" t="s">
        <v>180</v>
      </c>
      <c r="B148" s="124">
        <f t="shared" ref="B148:G148" si="9">SUM(B143:B147)</f>
        <v>0</v>
      </c>
      <c r="C148" s="124">
        <f>SUM(C143:C147)</f>
        <v>0</v>
      </c>
      <c r="D148" s="124">
        <f>SUM(D143:D147)</f>
        <v>0</v>
      </c>
      <c r="E148" s="124">
        <f>SUM(E143:E147)</f>
        <v>0</v>
      </c>
      <c r="F148" s="124">
        <f t="shared" si="9"/>
        <v>0</v>
      </c>
      <c r="G148" s="54">
        <f t="shared" si="9"/>
        <v>0</v>
      </c>
      <c r="H148" s="53"/>
    </row>
    <row r="149" spans="1:8" s="53" customFormat="1" ht="21" customHeight="1" x14ac:dyDescent="0.25">
      <c r="A149" s="46" t="s">
        <v>181</v>
      </c>
      <c r="B149" s="68"/>
      <c r="C149" s="114">
        <f>IF(B148=0,0,IF(B148=C148,25,IF((25-G149)&lt;=0,0,25-G149)))</f>
        <v>0</v>
      </c>
      <c r="D149" s="54">
        <f>D148*1</f>
        <v>0</v>
      </c>
      <c r="E149" s="54">
        <f>E148*2</f>
        <v>0</v>
      </c>
      <c r="F149" s="54">
        <f>F148*3</f>
        <v>0</v>
      </c>
      <c r="G149" s="54">
        <f>G148*0.5</f>
        <v>0</v>
      </c>
      <c r="H149" s="65"/>
    </row>
    <row r="150" spans="1:8" s="53" customFormat="1" ht="35.25" customHeight="1" x14ac:dyDescent="0.25">
      <c r="A150" s="160" t="s">
        <v>219</v>
      </c>
      <c r="B150" s="161"/>
      <c r="C150" s="161"/>
      <c r="D150" s="161"/>
      <c r="E150" s="161"/>
      <c r="F150" s="162"/>
      <c r="G150" s="58">
        <f>SUM(C149:F149)</f>
        <v>0</v>
      </c>
    </row>
    <row r="151" spans="1:8" ht="41.25" customHeight="1" x14ac:dyDescent="0.25">
      <c r="A151" s="26" t="s">
        <v>21</v>
      </c>
      <c r="B151" s="133" t="s">
        <v>182</v>
      </c>
      <c r="C151" s="133"/>
      <c r="D151" s="133"/>
      <c r="E151" s="133"/>
      <c r="F151" s="133"/>
      <c r="G151" s="133"/>
    </row>
    <row r="152" spans="1:8" ht="78.75" customHeight="1" x14ac:dyDescent="0.25">
      <c r="A152" s="194" t="s">
        <v>225</v>
      </c>
      <c r="B152" s="194"/>
      <c r="C152" s="194"/>
      <c r="D152" s="194"/>
      <c r="E152" s="151" t="s">
        <v>170</v>
      </c>
      <c r="F152" s="152"/>
      <c r="G152" s="69" t="s">
        <v>171</v>
      </c>
    </row>
    <row r="153" spans="1:8" ht="51" customHeight="1" x14ac:dyDescent="0.25">
      <c r="A153" s="183" t="s">
        <v>228</v>
      </c>
      <c r="B153" s="183"/>
      <c r="C153" s="183"/>
      <c r="D153" s="183"/>
      <c r="E153" s="179"/>
      <c r="F153" s="181"/>
      <c r="G153" s="54">
        <f>E153*3</f>
        <v>0</v>
      </c>
    </row>
    <row r="154" spans="1:8" ht="33.75" customHeight="1" x14ac:dyDescent="0.25">
      <c r="A154" s="160" t="s">
        <v>219</v>
      </c>
      <c r="B154" s="161"/>
      <c r="C154" s="161"/>
      <c r="D154" s="161"/>
      <c r="E154" s="161"/>
      <c r="F154" s="162"/>
      <c r="G154" s="58">
        <f>IF((G150+G153)&lt;=35,G150+G153,35)</f>
        <v>0</v>
      </c>
    </row>
    <row r="155" spans="1:8" ht="33" customHeight="1" x14ac:dyDescent="0.25">
      <c r="A155" s="200" t="s">
        <v>183</v>
      </c>
      <c r="B155" s="201"/>
      <c r="C155" s="201"/>
      <c r="D155" s="201"/>
      <c r="E155" s="201"/>
      <c r="F155" s="201"/>
      <c r="G155" s="202"/>
    </row>
    <row r="156" spans="1:8" ht="40.5" customHeight="1" x14ac:dyDescent="0.25">
      <c r="A156" s="169" t="s">
        <v>184</v>
      </c>
      <c r="B156" s="169"/>
      <c r="C156" s="169"/>
      <c r="D156" s="169"/>
      <c r="E156" s="169"/>
      <c r="F156" s="169"/>
      <c r="G156" s="169"/>
    </row>
    <row r="157" spans="1:8" ht="78" customHeight="1" x14ac:dyDescent="0.25">
      <c r="A157" s="197" t="s">
        <v>185</v>
      </c>
      <c r="B157" s="198"/>
      <c r="C157" s="198"/>
      <c r="D157" s="199"/>
      <c r="E157" s="203" t="s">
        <v>186</v>
      </c>
      <c r="F157" s="203"/>
      <c r="G157" s="43" t="s">
        <v>128</v>
      </c>
    </row>
    <row r="158" spans="1:8" ht="40.5" customHeight="1" x14ac:dyDescent="0.25">
      <c r="A158" s="126" t="s">
        <v>44</v>
      </c>
      <c r="B158" s="126"/>
      <c r="C158" s="126"/>
      <c r="D158" s="126"/>
      <c r="E158" s="204"/>
      <c r="F158" s="204"/>
      <c r="G158" s="57">
        <f>E158*1</f>
        <v>0</v>
      </c>
    </row>
    <row r="159" spans="1:8" ht="40.5" customHeight="1" x14ac:dyDescent="0.25">
      <c r="A159" s="126" t="s">
        <v>45</v>
      </c>
      <c r="B159" s="126"/>
      <c r="C159" s="126"/>
      <c r="D159" s="126"/>
      <c r="E159" s="204"/>
      <c r="F159" s="204"/>
      <c r="G159" s="57">
        <f t="shared" ref="G159:G161" si="10">E159*1</f>
        <v>0</v>
      </c>
    </row>
    <row r="160" spans="1:8" ht="68.25" customHeight="1" x14ac:dyDescent="0.25">
      <c r="A160" s="126" t="s">
        <v>274</v>
      </c>
      <c r="B160" s="126"/>
      <c r="C160" s="126"/>
      <c r="D160" s="126"/>
      <c r="E160" s="127"/>
      <c r="F160" s="128"/>
      <c r="G160" s="57">
        <f>E160*1</f>
        <v>0</v>
      </c>
    </row>
    <row r="161" spans="1:7" ht="40.5" customHeight="1" x14ac:dyDescent="0.25">
      <c r="A161" s="126" t="s">
        <v>46</v>
      </c>
      <c r="B161" s="126"/>
      <c r="C161" s="126"/>
      <c r="D161" s="126"/>
      <c r="E161" s="204"/>
      <c r="F161" s="204"/>
      <c r="G161" s="57">
        <f t="shared" si="10"/>
        <v>0</v>
      </c>
    </row>
    <row r="162" spans="1:7" ht="33.75" customHeight="1" x14ac:dyDescent="0.25">
      <c r="A162" s="195" t="s">
        <v>219</v>
      </c>
      <c r="B162" s="195"/>
      <c r="C162" s="195"/>
      <c r="D162" s="195"/>
      <c r="E162" s="195"/>
      <c r="F162" s="195"/>
      <c r="G162" s="58">
        <f>SUM(G158:G161)</f>
        <v>0</v>
      </c>
    </row>
    <row r="163" spans="1:7" x14ac:dyDescent="0.25">
      <c r="A163" s="23"/>
      <c r="B163" s="23"/>
      <c r="C163" s="23"/>
      <c r="D163" s="23"/>
      <c r="E163" s="23"/>
      <c r="F163" s="52"/>
      <c r="G163" s="23"/>
    </row>
    <row r="164" spans="1:7" ht="86.25" customHeight="1" x14ac:dyDescent="0.25">
      <c r="A164" s="196" t="s">
        <v>187</v>
      </c>
      <c r="B164" s="196"/>
      <c r="C164" s="196"/>
      <c r="D164" s="196"/>
      <c r="E164" s="196"/>
      <c r="F164" s="196"/>
      <c r="G164" s="196"/>
    </row>
  </sheetData>
  <sheetProtection algorithmName="SHA-512" hashValue="W5Fy3sXoXkQ9X/Uy512OdgpWrgeWBJJIi5Yhz3B0/59x7KdqHCIuBJN0/9vgvP9UtuKswczjV1yJiq/tOrwRzA==" saltValue="rqqH7GnUMYI7QuVLnrclYw==" spinCount="100000" sheet="1" objects="1" scenarios="1" formatColumns="0" formatRows="0"/>
  <mergeCells count="183">
    <mergeCell ref="A162:F162"/>
    <mergeCell ref="A164:G164"/>
    <mergeCell ref="A127:E127"/>
    <mergeCell ref="A126:E126"/>
    <mergeCell ref="B130:G130"/>
    <mergeCell ref="A134:C134"/>
    <mergeCell ref="D134:E134"/>
    <mergeCell ref="F134:G134"/>
    <mergeCell ref="A157:D157"/>
    <mergeCell ref="A158:D158"/>
    <mergeCell ref="A159:D159"/>
    <mergeCell ref="A161:D161"/>
    <mergeCell ref="A153:D153"/>
    <mergeCell ref="E153:F153"/>
    <mergeCell ref="A154:F154"/>
    <mergeCell ref="A155:G155"/>
    <mergeCell ref="A156:G156"/>
    <mergeCell ref="E157:F157"/>
    <mergeCell ref="E158:F158"/>
    <mergeCell ref="E159:F159"/>
    <mergeCell ref="E161:F161"/>
    <mergeCell ref="A139:G139"/>
    <mergeCell ref="B140:F140"/>
    <mergeCell ref="A141:A142"/>
    <mergeCell ref="B141:B142"/>
    <mergeCell ref="A150:F150"/>
    <mergeCell ref="B151:G151"/>
    <mergeCell ref="A152:D152"/>
    <mergeCell ref="E152:F152"/>
    <mergeCell ref="A135:C135"/>
    <mergeCell ref="D135:E135"/>
    <mergeCell ref="F135:G135"/>
    <mergeCell ref="A136:C136"/>
    <mergeCell ref="D136:E136"/>
    <mergeCell ref="F136:G136"/>
    <mergeCell ref="A137:F137"/>
    <mergeCell ref="B138:G138"/>
    <mergeCell ref="D141:G141"/>
    <mergeCell ref="C141:C142"/>
    <mergeCell ref="B129:G129"/>
    <mergeCell ref="A131:G131"/>
    <mergeCell ref="A132:C132"/>
    <mergeCell ref="D132:E132"/>
    <mergeCell ref="F132:G132"/>
    <mergeCell ref="A133:C133"/>
    <mergeCell ref="D133:E133"/>
    <mergeCell ref="F133:G133"/>
    <mergeCell ref="A27:B27"/>
    <mergeCell ref="F27:G27"/>
    <mergeCell ref="A28:B28"/>
    <mergeCell ref="F28:G28"/>
    <mergeCell ref="B30:F30"/>
    <mergeCell ref="A31:B31"/>
    <mergeCell ref="F31:G31"/>
    <mergeCell ref="A32:B32"/>
    <mergeCell ref="F32:G32"/>
    <mergeCell ref="A128:E128"/>
    <mergeCell ref="B117:G117"/>
    <mergeCell ref="B118:G118"/>
    <mergeCell ref="B119:G119"/>
    <mergeCell ref="A120:G120"/>
    <mergeCell ref="A121:E121"/>
    <mergeCell ref="A122:E122"/>
    <mergeCell ref="A123:E123"/>
    <mergeCell ref="A124:E124"/>
    <mergeCell ref="A97:E97"/>
    <mergeCell ref="A98:E98"/>
    <mergeCell ref="A99:E99"/>
    <mergeCell ref="A100:F100"/>
    <mergeCell ref="B101:G101"/>
    <mergeCell ref="A102:G102"/>
    <mergeCell ref="A103:G103"/>
    <mergeCell ref="A110:F110"/>
    <mergeCell ref="A112:G112"/>
    <mergeCell ref="B113:G113"/>
    <mergeCell ref="A114:G114"/>
    <mergeCell ref="A115:F115"/>
    <mergeCell ref="A96:E96"/>
    <mergeCell ref="A74:E74"/>
    <mergeCell ref="A75:E75"/>
    <mergeCell ref="A78:E78"/>
    <mergeCell ref="A79:E79"/>
    <mergeCell ref="A80:E80"/>
    <mergeCell ref="A81:E81"/>
    <mergeCell ref="A82:E82"/>
    <mergeCell ref="A83:E83"/>
    <mergeCell ref="A84:E84"/>
    <mergeCell ref="A85:F85"/>
    <mergeCell ref="B86:G86"/>
    <mergeCell ref="A87:G87"/>
    <mergeCell ref="B88:G88"/>
    <mergeCell ref="A89:E89"/>
    <mergeCell ref="A90:E90"/>
    <mergeCell ref="A91:E91"/>
    <mergeCell ref="A92:E92"/>
    <mergeCell ref="A93:E93"/>
    <mergeCell ref="A94:E94"/>
    <mergeCell ref="A95:E95"/>
    <mergeCell ref="A77:E77"/>
    <mergeCell ref="A76:E76"/>
    <mergeCell ref="A73:G73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F70"/>
    <mergeCell ref="B72:G72"/>
    <mergeCell ref="B43:G43"/>
    <mergeCell ref="A44:B44"/>
    <mergeCell ref="A45:B45"/>
    <mergeCell ref="A46:B46"/>
    <mergeCell ref="A47:B47"/>
    <mergeCell ref="A48:B48"/>
    <mergeCell ref="A49:B49"/>
    <mergeCell ref="A50:B50"/>
    <mergeCell ref="A51:B51"/>
    <mergeCell ref="A9:G9"/>
    <mergeCell ref="A11:G11"/>
    <mergeCell ref="D8:G8"/>
    <mergeCell ref="B10:C10"/>
    <mergeCell ref="D10:G10"/>
    <mergeCell ref="A4:C4"/>
    <mergeCell ref="D4:G4"/>
    <mergeCell ref="B29:C29"/>
    <mergeCell ref="A33:B33"/>
    <mergeCell ref="F33:G33"/>
    <mergeCell ref="B21:F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1:G1"/>
    <mergeCell ref="A2:G2"/>
    <mergeCell ref="A3:C3"/>
    <mergeCell ref="D3:G3"/>
    <mergeCell ref="A7:C7"/>
    <mergeCell ref="D7:G7"/>
    <mergeCell ref="A5:C5"/>
    <mergeCell ref="D5:G5"/>
    <mergeCell ref="D6:G6"/>
    <mergeCell ref="A160:D160"/>
    <mergeCell ref="E160:F160"/>
    <mergeCell ref="A13:G13"/>
    <mergeCell ref="B14:G14"/>
    <mergeCell ref="B15:F15"/>
    <mergeCell ref="B16:F16"/>
    <mergeCell ref="B17:F17"/>
    <mergeCell ref="B18:G18"/>
    <mergeCell ref="B19:G19"/>
    <mergeCell ref="A20:G20"/>
    <mergeCell ref="A52:B52"/>
    <mergeCell ref="A34:B34"/>
    <mergeCell ref="F34:G34"/>
    <mergeCell ref="A35:B35"/>
    <mergeCell ref="F35:G35"/>
    <mergeCell ref="A36:B36"/>
    <mergeCell ref="F36:G36"/>
    <mergeCell ref="A37:B37"/>
    <mergeCell ref="F37:G37"/>
    <mergeCell ref="B38:C38"/>
    <mergeCell ref="B39:C39"/>
    <mergeCell ref="E39:F39"/>
    <mergeCell ref="B41:G41"/>
    <mergeCell ref="A42:G42"/>
  </mergeCells>
  <conditionalFormatting sqref="A10:B10 D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{24DC1657-1042-426E-AB02-16EA3E9CAC98}</x14:id>
        </ext>
      </extLst>
    </cfRule>
  </conditionalFormatting>
  <dataValidations count="1">
    <dataValidation operator="lessThanOrEqual" allowBlank="1" showInputMessage="1" showErrorMessage="1" sqref="E105:E109"/>
  </dataValidations>
  <printOptions horizontalCentered="1"/>
  <pageMargins left="0.98425196850393704" right="0.39370078740157483" top="0.59055118110236227" bottom="0.59055118110236227" header="0" footer="0"/>
  <pageSetup paperSize="9" scale="67" fitToHeight="0" orientation="portrait" r:id="rId1"/>
  <headerFooter>
    <oddFooter>&amp;CВерсія 2019.1</oddFooter>
  </headerFooter>
  <rowBreaks count="5" manualBreakCount="5">
    <brk id="8" max="16383" man="1"/>
    <brk id="40" max="16383" man="1"/>
    <brk id="71" max="16383" man="1"/>
    <brk id="85" max="16383" man="1"/>
    <brk id="11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DC1657-1042-426E-AB02-16EA3E9CAC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A10:B10 D10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Оберіть зі списку" prompt="_x000a_">
          <x14:formula1>
            <xm:f>'Зведена таблиця'!$C$48:$C$51</xm:f>
          </x14:formula1>
          <xm:sqref>A115:F115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таблиця'!$C$10:$C$11</xm:f>
          </x14:formula1>
          <xm:sqref>G15:G17</xm:sqref>
        </x14:dataValidation>
        <x14:dataValidation type="list" allowBlank="1" showInputMessage="1" showErrorMessage="1" promptTitle="Оберіть зі списку" prompt="Оберіть один із запропонованих варіантів зі списку">
          <x14:formula1>
            <xm:f>'Зведена таблиця'!$C$28:$C$31</xm:f>
          </x14:formula1>
          <xm:sqref>F45:F69</xm:sqref>
        </x14:dataValidation>
        <x14:dataValidation type="list" allowBlank="1" showInputMessage="1" showErrorMessage="1" promptTitle="Оберіть варіант зі списку" prompt="_x000a_">
          <x14:formula1>
            <xm:f>'Зведена таблиця'!$C$5:$C$7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view="pageBreakPreview" zoomScale="106" zoomScaleNormal="80" zoomScaleSheetLayoutView="106" workbookViewId="0">
      <pane ySplit="3" topLeftCell="A4" activePane="bottomLeft" state="frozen"/>
      <selection pane="bottomLeft" activeCell="A67" sqref="A67:E67"/>
    </sheetView>
  </sheetViews>
  <sheetFormatPr defaultRowHeight="15" x14ac:dyDescent="0.25"/>
  <cols>
    <col min="1" max="1" width="8.28515625" customWidth="1"/>
    <col min="2" max="2" width="33.85546875" customWidth="1"/>
    <col min="3" max="3" width="36.140625" customWidth="1"/>
    <col min="4" max="4" width="16.85546875" style="106" customWidth="1"/>
    <col min="5" max="6" width="16.85546875" customWidth="1"/>
    <col min="7" max="7" width="12.140625" customWidth="1"/>
    <col min="13" max="13" width="34.28515625" style="48" customWidth="1"/>
  </cols>
  <sheetData>
    <row r="1" spans="1:13" s="116" customFormat="1" ht="35.25" customHeight="1" x14ac:dyDescent="0.25">
      <c r="A1" s="206" t="s">
        <v>275</v>
      </c>
      <c r="B1" s="206"/>
      <c r="C1" s="206"/>
      <c r="D1" s="206"/>
      <c r="E1" s="206"/>
      <c r="F1" s="206"/>
      <c r="G1" s="207" t="s">
        <v>85</v>
      </c>
      <c r="H1" s="207"/>
      <c r="I1" s="207"/>
      <c r="J1" s="207"/>
      <c r="K1" s="207"/>
      <c r="L1" s="207"/>
      <c r="M1" s="48"/>
    </row>
    <row r="2" spans="1:13" x14ac:dyDescent="0.25">
      <c r="A2" s="211" t="s">
        <v>0</v>
      </c>
      <c r="B2" s="211" t="s">
        <v>1</v>
      </c>
      <c r="C2" s="211" t="s">
        <v>2</v>
      </c>
      <c r="D2" s="212" t="s">
        <v>92</v>
      </c>
      <c r="E2" s="212" t="s">
        <v>93</v>
      </c>
      <c r="F2" s="212" t="s">
        <v>94</v>
      </c>
      <c r="G2" s="208" t="s">
        <v>3</v>
      </c>
      <c r="H2" s="209"/>
      <c r="I2" s="209"/>
      <c r="J2" s="209"/>
      <c r="K2" s="209"/>
      <c r="L2" s="210"/>
      <c r="M2" s="49"/>
    </row>
    <row r="3" spans="1:13" ht="28.5" customHeight="1" x14ac:dyDescent="0.25">
      <c r="A3" s="211"/>
      <c r="B3" s="211"/>
      <c r="C3" s="211"/>
      <c r="D3" s="213"/>
      <c r="E3" s="213"/>
      <c r="F3" s="213"/>
      <c r="G3" s="76" t="s">
        <v>4</v>
      </c>
      <c r="H3" s="76" t="s">
        <v>5</v>
      </c>
      <c r="I3" s="76" t="s">
        <v>32</v>
      </c>
      <c r="J3" s="76" t="s">
        <v>6</v>
      </c>
      <c r="K3" s="76" t="s">
        <v>7</v>
      </c>
      <c r="L3" s="76" t="s">
        <v>8</v>
      </c>
      <c r="M3" s="282" t="s">
        <v>11</v>
      </c>
    </row>
    <row r="4" spans="1:13" x14ac:dyDescent="0.25">
      <c r="A4" s="214" t="s">
        <v>95</v>
      </c>
      <c r="B4" s="215"/>
      <c r="C4" s="215"/>
      <c r="D4" s="215"/>
      <c r="E4" s="215"/>
      <c r="F4" s="216"/>
      <c r="G4" s="16"/>
      <c r="H4" s="16"/>
      <c r="I4" s="16"/>
      <c r="J4" s="16"/>
      <c r="K4" s="16"/>
      <c r="L4" s="16"/>
      <c r="M4" s="282"/>
    </row>
    <row r="5" spans="1:13" ht="30" x14ac:dyDescent="0.25">
      <c r="A5" s="217" t="s">
        <v>72</v>
      </c>
      <c r="B5" s="217" t="s">
        <v>10</v>
      </c>
      <c r="C5" s="20" t="s">
        <v>260</v>
      </c>
      <c r="D5" s="3">
        <v>2</v>
      </c>
      <c r="E5" s="229">
        <f>Опитувальник!D10</f>
        <v>0</v>
      </c>
      <c r="F5" s="217" t="str">
        <f>IF(E5="бакалавр, молодший спеціаліст, середня спеціальна освіта",2,IF(E5="магістр, спеціаліст",4,IF(E5="немає вищої/довищої освіти",0,"")))</f>
        <v/>
      </c>
      <c r="G5" s="17"/>
      <c r="H5" s="17"/>
      <c r="I5" s="17"/>
      <c r="J5" s="17"/>
      <c r="K5" s="17"/>
      <c r="L5" s="17"/>
      <c r="M5" s="283" t="s">
        <v>22</v>
      </c>
    </row>
    <row r="6" spans="1:13" x14ac:dyDescent="0.25">
      <c r="A6" s="218"/>
      <c r="B6" s="218"/>
      <c r="C6" s="18" t="s">
        <v>259</v>
      </c>
      <c r="D6" s="3">
        <v>4</v>
      </c>
      <c r="E6" s="230"/>
      <c r="F6" s="218"/>
      <c r="G6" s="17"/>
      <c r="H6" s="17"/>
      <c r="I6" s="11" t="s">
        <v>9</v>
      </c>
      <c r="J6" s="11" t="s">
        <v>9</v>
      </c>
      <c r="K6" s="11" t="s">
        <v>9</v>
      </c>
      <c r="L6" s="11" t="s">
        <v>9</v>
      </c>
      <c r="M6" s="284"/>
    </row>
    <row r="7" spans="1:13" x14ac:dyDescent="0.25">
      <c r="A7" s="219"/>
      <c r="B7" s="219"/>
      <c r="C7" s="18" t="s">
        <v>188</v>
      </c>
      <c r="D7" s="3">
        <v>0</v>
      </c>
      <c r="E7" s="231"/>
      <c r="F7" s="219"/>
      <c r="G7" s="17"/>
      <c r="H7" s="17"/>
      <c r="I7" s="11"/>
      <c r="J7" s="11"/>
      <c r="K7" s="11"/>
      <c r="L7" s="11"/>
      <c r="M7" s="285"/>
    </row>
    <row r="8" spans="1:13" ht="15" customHeight="1" x14ac:dyDescent="0.25">
      <c r="A8" s="31" t="s">
        <v>73</v>
      </c>
      <c r="B8" s="32" t="s">
        <v>14</v>
      </c>
      <c r="C8" s="19"/>
      <c r="D8" s="3"/>
      <c r="E8" s="232"/>
      <c r="F8" s="234"/>
      <c r="G8" s="22"/>
      <c r="H8" s="22"/>
      <c r="I8" s="4"/>
      <c r="J8" s="4"/>
      <c r="K8" s="4"/>
      <c r="L8" s="4"/>
      <c r="M8" s="283" t="s">
        <v>88</v>
      </c>
    </row>
    <row r="9" spans="1:13" x14ac:dyDescent="0.25">
      <c r="A9" s="220" t="s">
        <v>74</v>
      </c>
      <c r="B9" s="226" t="s">
        <v>15</v>
      </c>
      <c r="C9" s="19" t="s">
        <v>24</v>
      </c>
      <c r="D9" s="97">
        <v>1</v>
      </c>
      <c r="E9" s="233"/>
      <c r="F9" s="235"/>
      <c r="G9" s="17"/>
      <c r="H9" s="17"/>
      <c r="I9" s="11" t="s">
        <v>9</v>
      </c>
      <c r="J9" s="11" t="s">
        <v>9</v>
      </c>
      <c r="K9" s="11" t="s">
        <v>9</v>
      </c>
      <c r="L9" s="11" t="s">
        <v>9</v>
      </c>
      <c r="M9" s="284"/>
    </row>
    <row r="10" spans="1:13" x14ac:dyDescent="0.25">
      <c r="A10" s="221"/>
      <c r="B10" s="227"/>
      <c r="C10" s="18" t="s">
        <v>189</v>
      </c>
      <c r="D10" s="3">
        <v>1</v>
      </c>
      <c r="E10" s="217">
        <f>Опитувальник!G15</f>
        <v>0</v>
      </c>
      <c r="F10" s="217">
        <f>IF(E10="Так",1,0)</f>
        <v>0</v>
      </c>
      <c r="G10" s="17"/>
      <c r="H10" s="17"/>
      <c r="I10" s="11"/>
      <c r="J10" s="11"/>
      <c r="K10" s="11"/>
      <c r="L10" s="11"/>
      <c r="M10" s="284"/>
    </row>
    <row r="11" spans="1:13" x14ac:dyDescent="0.25">
      <c r="A11" s="222"/>
      <c r="B11" s="228"/>
      <c r="C11" s="18" t="s">
        <v>190</v>
      </c>
      <c r="D11" s="3">
        <v>0</v>
      </c>
      <c r="E11" s="219"/>
      <c r="F11" s="219"/>
      <c r="G11" s="17"/>
      <c r="H11" s="17"/>
      <c r="I11" s="11"/>
      <c r="J11" s="11"/>
      <c r="K11" s="11"/>
      <c r="L11" s="11"/>
      <c r="M11" s="284"/>
    </row>
    <row r="12" spans="1:13" x14ac:dyDescent="0.25">
      <c r="A12" s="223" t="s">
        <v>75</v>
      </c>
      <c r="B12" s="226" t="s">
        <v>18</v>
      </c>
      <c r="C12" s="19" t="s">
        <v>24</v>
      </c>
      <c r="D12" s="97">
        <v>1</v>
      </c>
      <c r="E12" s="33"/>
      <c r="F12" s="71"/>
      <c r="G12" s="17"/>
      <c r="H12" s="17"/>
      <c r="I12" s="11" t="s">
        <v>9</v>
      </c>
      <c r="J12" s="11" t="s">
        <v>9</v>
      </c>
      <c r="K12" s="11" t="s">
        <v>9</v>
      </c>
      <c r="L12" s="11" t="s">
        <v>9</v>
      </c>
      <c r="M12" s="284"/>
    </row>
    <row r="13" spans="1:13" x14ac:dyDescent="0.25">
      <c r="A13" s="224"/>
      <c r="B13" s="227"/>
      <c r="C13" s="18" t="s">
        <v>189</v>
      </c>
      <c r="D13" s="3">
        <v>1</v>
      </c>
      <c r="E13" s="217">
        <f>Опитувальник!G16</f>
        <v>0</v>
      </c>
      <c r="F13" s="217">
        <f>IF(E13="Так",1,0)</f>
        <v>0</v>
      </c>
      <c r="G13" s="17"/>
      <c r="H13" s="17"/>
      <c r="I13" s="11"/>
      <c r="J13" s="11"/>
      <c r="K13" s="11"/>
      <c r="L13" s="11"/>
      <c r="M13" s="284"/>
    </row>
    <row r="14" spans="1:13" x14ac:dyDescent="0.25">
      <c r="A14" s="225"/>
      <c r="B14" s="228"/>
      <c r="C14" s="18" t="s">
        <v>190</v>
      </c>
      <c r="D14" s="3">
        <v>0</v>
      </c>
      <c r="E14" s="219"/>
      <c r="F14" s="219"/>
      <c r="G14" s="17"/>
      <c r="H14" s="17"/>
      <c r="I14" s="11"/>
      <c r="J14" s="11"/>
      <c r="K14" s="11"/>
      <c r="L14" s="11"/>
      <c r="M14" s="284"/>
    </row>
    <row r="15" spans="1:13" x14ac:dyDescent="0.25">
      <c r="A15" s="217" t="s">
        <v>76</v>
      </c>
      <c r="B15" s="229" t="s">
        <v>101</v>
      </c>
      <c r="C15" s="19" t="s">
        <v>24</v>
      </c>
      <c r="D15" s="97">
        <v>1</v>
      </c>
      <c r="E15" s="33"/>
      <c r="F15" s="71"/>
      <c r="G15" s="17"/>
      <c r="H15" s="17"/>
      <c r="I15" s="11" t="s">
        <v>9</v>
      </c>
      <c r="J15" s="11" t="s">
        <v>9</v>
      </c>
      <c r="K15" s="11" t="s">
        <v>9</v>
      </c>
      <c r="L15" s="11" t="s">
        <v>9</v>
      </c>
      <c r="M15" s="284"/>
    </row>
    <row r="16" spans="1:13" x14ac:dyDescent="0.25">
      <c r="A16" s="218"/>
      <c r="B16" s="230"/>
      <c r="C16" s="18" t="s">
        <v>189</v>
      </c>
      <c r="D16" s="3">
        <v>1</v>
      </c>
      <c r="E16" s="217">
        <f>Опитувальник!G17</f>
        <v>0</v>
      </c>
      <c r="F16" s="217">
        <f>IF(E16="Так",1,0)</f>
        <v>0</v>
      </c>
      <c r="G16" s="17"/>
      <c r="H16" s="17"/>
      <c r="I16" s="11"/>
      <c r="J16" s="11"/>
      <c r="K16" s="11"/>
      <c r="L16" s="11"/>
      <c r="M16" s="284"/>
    </row>
    <row r="17" spans="1:13" x14ac:dyDescent="0.25">
      <c r="A17" s="219"/>
      <c r="B17" s="231"/>
      <c r="C17" s="18" t="s">
        <v>190</v>
      </c>
      <c r="D17" s="3">
        <v>0</v>
      </c>
      <c r="E17" s="219"/>
      <c r="F17" s="219"/>
      <c r="G17" s="17"/>
      <c r="H17" s="17"/>
      <c r="I17" s="11"/>
      <c r="J17" s="11"/>
      <c r="K17" s="11"/>
      <c r="L17" s="11"/>
      <c r="M17" s="284"/>
    </row>
    <row r="18" spans="1:13" x14ac:dyDescent="0.25">
      <c r="A18" s="31" t="s">
        <v>77</v>
      </c>
      <c r="B18" s="34" t="s">
        <v>19</v>
      </c>
      <c r="C18" s="18"/>
      <c r="D18" s="3"/>
      <c r="E18" s="236"/>
      <c r="F18" s="236"/>
      <c r="G18" s="17"/>
      <c r="H18" s="17"/>
      <c r="I18" s="11"/>
      <c r="J18" s="11"/>
      <c r="K18" s="11"/>
      <c r="L18" s="11"/>
      <c r="M18" s="284"/>
    </row>
    <row r="19" spans="1:13" x14ac:dyDescent="0.25">
      <c r="A19" s="223" t="s">
        <v>78</v>
      </c>
      <c r="B19" s="226" t="s">
        <v>20</v>
      </c>
      <c r="C19" s="19" t="s">
        <v>24</v>
      </c>
      <c r="D19" s="97">
        <v>1</v>
      </c>
      <c r="E19" s="237"/>
      <c r="F19" s="237"/>
      <c r="G19" s="17"/>
      <c r="H19" s="17"/>
      <c r="I19" s="11"/>
      <c r="J19" s="11"/>
      <c r="K19" s="11"/>
      <c r="L19" s="11"/>
      <c r="M19" s="284"/>
    </row>
    <row r="20" spans="1:13" x14ac:dyDescent="0.25">
      <c r="A20" s="224"/>
      <c r="B20" s="227"/>
      <c r="C20" s="20" t="s">
        <v>191</v>
      </c>
      <c r="D20" s="3">
        <v>1</v>
      </c>
      <c r="E20" s="238">
        <f>Опитувальник!D39</f>
        <v>0</v>
      </c>
      <c r="F20" s="238">
        <f>Опитувальник!G39</f>
        <v>0</v>
      </c>
      <c r="G20" s="17"/>
      <c r="H20" s="17"/>
      <c r="I20" s="11"/>
      <c r="J20" s="11"/>
      <c r="K20" s="11"/>
      <c r="L20" s="11"/>
      <c r="M20" s="284"/>
    </row>
    <row r="21" spans="1:13" x14ac:dyDescent="0.25">
      <c r="A21" s="224"/>
      <c r="B21" s="227"/>
      <c r="C21" s="20" t="s">
        <v>192</v>
      </c>
      <c r="D21" s="3">
        <v>0.8</v>
      </c>
      <c r="E21" s="239"/>
      <c r="F21" s="239"/>
      <c r="G21" s="17"/>
      <c r="H21" s="17"/>
      <c r="I21" s="11"/>
      <c r="J21" s="11"/>
      <c r="K21" s="11"/>
      <c r="L21" s="11"/>
      <c r="M21" s="284"/>
    </row>
    <row r="22" spans="1:13" x14ac:dyDescent="0.25">
      <c r="A22" s="224"/>
      <c r="B22" s="227"/>
      <c r="C22" s="20" t="s">
        <v>193</v>
      </c>
      <c r="D22" s="3">
        <v>0.7</v>
      </c>
      <c r="E22" s="239"/>
      <c r="F22" s="239"/>
      <c r="G22" s="17"/>
      <c r="H22" s="17"/>
      <c r="I22" s="11"/>
      <c r="J22" s="11"/>
      <c r="K22" s="11"/>
      <c r="L22" s="11"/>
      <c r="M22" s="284"/>
    </row>
    <row r="23" spans="1:13" x14ac:dyDescent="0.25">
      <c r="A23" s="224"/>
      <c r="B23" s="227"/>
      <c r="C23" s="20" t="s">
        <v>194</v>
      </c>
      <c r="D23" s="3">
        <v>0.5</v>
      </c>
      <c r="E23" s="239"/>
      <c r="F23" s="239"/>
      <c r="G23" s="17"/>
      <c r="H23" s="17"/>
      <c r="I23" s="11"/>
      <c r="J23" s="11"/>
      <c r="K23" s="11"/>
      <c r="L23" s="11"/>
      <c r="M23" s="284"/>
    </row>
    <row r="24" spans="1:13" x14ac:dyDescent="0.25">
      <c r="A24" s="224"/>
      <c r="B24" s="227"/>
      <c r="C24" s="20" t="s">
        <v>195</v>
      </c>
      <c r="D24" s="3">
        <v>0.3</v>
      </c>
      <c r="E24" s="239"/>
      <c r="F24" s="239"/>
      <c r="G24" s="17"/>
      <c r="H24" s="17"/>
      <c r="I24" s="11"/>
      <c r="J24" s="11"/>
      <c r="K24" s="11"/>
      <c r="L24" s="11"/>
      <c r="M24" s="284"/>
    </row>
    <row r="25" spans="1:13" x14ac:dyDescent="0.25">
      <c r="A25" s="225"/>
      <c r="B25" s="228"/>
      <c r="C25" s="20" t="s">
        <v>196</v>
      </c>
      <c r="D25" s="3">
        <v>0</v>
      </c>
      <c r="E25" s="240"/>
      <c r="F25" s="240"/>
      <c r="G25" s="17"/>
      <c r="H25" s="17"/>
      <c r="I25" s="11"/>
      <c r="J25" s="11"/>
      <c r="K25" s="11"/>
      <c r="L25" s="11"/>
      <c r="M25" s="285"/>
    </row>
    <row r="26" spans="1:13" ht="15" customHeight="1" x14ac:dyDescent="0.25">
      <c r="A26" s="223" t="s">
        <v>79</v>
      </c>
      <c r="B26" s="226" t="s">
        <v>273</v>
      </c>
      <c r="C26" s="19" t="s">
        <v>23</v>
      </c>
      <c r="D26" s="98">
        <v>2</v>
      </c>
      <c r="E26" s="236"/>
      <c r="F26" s="236"/>
      <c r="G26" s="17"/>
      <c r="H26" s="17"/>
      <c r="I26" s="11"/>
      <c r="J26" s="11"/>
      <c r="K26" s="11"/>
      <c r="L26" s="11"/>
      <c r="M26" s="283" t="s">
        <v>89</v>
      </c>
    </row>
    <row r="27" spans="1:13" x14ac:dyDescent="0.25">
      <c r="A27" s="224"/>
      <c r="B27" s="227"/>
      <c r="C27" s="19" t="s">
        <v>24</v>
      </c>
      <c r="D27" s="98">
        <v>5</v>
      </c>
      <c r="E27" s="237"/>
      <c r="F27" s="237"/>
      <c r="G27" s="17"/>
      <c r="H27" s="17"/>
      <c r="I27" s="11"/>
      <c r="J27" s="11"/>
      <c r="K27" s="11"/>
      <c r="L27" s="11"/>
      <c r="M27" s="284"/>
    </row>
    <row r="28" spans="1:13" x14ac:dyDescent="0.25">
      <c r="A28" s="224"/>
      <c r="B28" s="227"/>
      <c r="C28" s="20" t="s">
        <v>256</v>
      </c>
      <c r="D28" s="3">
        <v>0.2</v>
      </c>
      <c r="E28" s="217">
        <f>COUNTA(Опитувальник!A45:B69)</f>
        <v>0</v>
      </c>
      <c r="F28" s="241">
        <f>Опитувальник!G70</f>
        <v>0</v>
      </c>
      <c r="G28" s="17"/>
      <c r="H28" s="17"/>
      <c r="I28" s="11"/>
      <c r="J28" s="11"/>
      <c r="K28" s="11"/>
      <c r="L28" s="11"/>
      <c r="M28" s="284"/>
    </row>
    <row r="29" spans="1:13" x14ac:dyDescent="0.25">
      <c r="A29" s="224"/>
      <c r="B29" s="227"/>
      <c r="C29" s="20" t="s">
        <v>197</v>
      </c>
      <c r="D29" s="3">
        <v>0.3</v>
      </c>
      <c r="E29" s="218"/>
      <c r="F29" s="241"/>
      <c r="G29" s="17"/>
      <c r="H29" s="17"/>
      <c r="I29" s="11"/>
      <c r="J29" s="11"/>
      <c r="K29" s="11"/>
      <c r="L29" s="11"/>
      <c r="M29" s="284"/>
    </row>
    <row r="30" spans="1:13" x14ac:dyDescent="0.25">
      <c r="A30" s="224"/>
      <c r="B30" s="227"/>
      <c r="C30" s="20" t="s">
        <v>198</v>
      </c>
      <c r="D30" s="3">
        <v>0.4</v>
      </c>
      <c r="E30" s="218"/>
      <c r="F30" s="241"/>
      <c r="G30" s="17"/>
      <c r="H30" s="17"/>
      <c r="I30" s="11"/>
      <c r="J30" s="11"/>
      <c r="K30" s="11"/>
      <c r="L30" s="11"/>
      <c r="M30" s="284"/>
    </row>
    <row r="31" spans="1:13" ht="42" customHeight="1" x14ac:dyDescent="0.25">
      <c r="A31" s="225"/>
      <c r="B31" s="228"/>
      <c r="C31" s="20" t="s">
        <v>199</v>
      </c>
      <c r="D31" s="3">
        <v>0.5</v>
      </c>
      <c r="E31" s="219"/>
      <c r="F31" s="241"/>
      <c r="G31" s="17"/>
      <c r="H31" s="17"/>
      <c r="I31" s="11"/>
      <c r="J31" s="11"/>
      <c r="K31" s="11"/>
      <c r="L31" s="11"/>
      <c r="M31" s="285"/>
    </row>
    <row r="32" spans="1:13" ht="15" customHeight="1" x14ac:dyDescent="0.25">
      <c r="A32" s="217" t="s">
        <v>81</v>
      </c>
      <c r="B32" s="229" t="s">
        <v>25</v>
      </c>
      <c r="C32" s="19" t="s">
        <v>24</v>
      </c>
      <c r="D32" s="98">
        <v>5</v>
      </c>
      <c r="E32" s="96"/>
      <c r="F32" s="96"/>
      <c r="G32" s="17"/>
      <c r="H32" s="17"/>
      <c r="I32" s="11"/>
      <c r="J32" s="11"/>
      <c r="K32" s="11"/>
      <c r="L32" s="11"/>
      <c r="M32" s="283" t="s">
        <v>211</v>
      </c>
    </row>
    <row r="33" spans="1:13" x14ac:dyDescent="0.25">
      <c r="A33" s="218"/>
      <c r="B33" s="230"/>
      <c r="C33" s="20" t="s">
        <v>269</v>
      </c>
      <c r="D33" s="49">
        <v>2</v>
      </c>
      <c r="E33" s="229">
        <f>Опитувальник!F84</f>
        <v>0</v>
      </c>
      <c r="F33" s="217">
        <f>Опитувальник!G85</f>
        <v>0</v>
      </c>
      <c r="G33" s="17"/>
      <c r="H33" s="17"/>
      <c r="I33" s="11"/>
      <c r="J33" s="11"/>
      <c r="K33" s="11"/>
      <c r="L33" s="11"/>
      <c r="M33" s="284"/>
    </row>
    <row r="34" spans="1:13" ht="30" x14ac:dyDescent="0.25">
      <c r="A34" s="218"/>
      <c r="B34" s="230"/>
      <c r="C34" s="20" t="s">
        <v>270</v>
      </c>
      <c r="D34" s="49">
        <v>2</v>
      </c>
      <c r="E34" s="230"/>
      <c r="F34" s="218"/>
      <c r="G34" s="17"/>
      <c r="H34" s="17"/>
      <c r="I34" s="11"/>
      <c r="J34" s="11"/>
      <c r="K34" s="11"/>
      <c r="L34" s="11"/>
      <c r="M34" s="284"/>
    </row>
    <row r="35" spans="1:13" x14ac:dyDescent="0.25">
      <c r="A35" s="219"/>
      <c r="B35" s="231"/>
      <c r="C35" s="20" t="s">
        <v>271</v>
      </c>
      <c r="D35" s="49">
        <v>1</v>
      </c>
      <c r="E35" s="231"/>
      <c r="F35" s="219"/>
      <c r="G35" s="17"/>
      <c r="H35" s="17"/>
      <c r="I35" s="11"/>
      <c r="J35" s="11"/>
      <c r="K35" s="11"/>
      <c r="L35" s="11"/>
      <c r="M35" s="285"/>
    </row>
    <row r="36" spans="1:13" ht="39" customHeight="1" x14ac:dyDescent="0.25">
      <c r="A36" s="217" t="s">
        <v>82</v>
      </c>
      <c r="B36" s="229" t="s">
        <v>26</v>
      </c>
      <c r="C36" s="21" t="s">
        <v>24</v>
      </c>
      <c r="D36" s="98">
        <v>5</v>
      </c>
      <c r="E36" s="35"/>
      <c r="F36" s="35"/>
      <c r="G36" s="17"/>
      <c r="H36" s="17"/>
      <c r="I36" s="11"/>
      <c r="J36" s="11"/>
      <c r="K36" s="11"/>
      <c r="L36" s="11"/>
      <c r="M36" s="283" t="s">
        <v>90</v>
      </c>
    </row>
    <row r="37" spans="1:13" ht="76.5" customHeight="1" x14ac:dyDescent="0.25">
      <c r="A37" s="218"/>
      <c r="B37" s="230"/>
      <c r="C37" s="20" t="s">
        <v>200</v>
      </c>
      <c r="D37" s="49"/>
      <c r="E37" s="31">
        <f>Опитувальник!F99</f>
        <v>0</v>
      </c>
      <c r="F37" s="31">
        <f>Опитувальник!G100</f>
        <v>5</v>
      </c>
      <c r="G37" s="17"/>
      <c r="H37" s="17"/>
      <c r="I37" s="11"/>
      <c r="J37" s="11"/>
      <c r="K37" s="11"/>
      <c r="L37" s="11"/>
      <c r="M37" s="285"/>
    </row>
    <row r="38" spans="1:13" ht="54" customHeight="1" x14ac:dyDescent="0.25">
      <c r="A38" s="217" t="s">
        <v>83</v>
      </c>
      <c r="B38" s="229" t="s">
        <v>27</v>
      </c>
      <c r="C38" s="19" t="s">
        <v>201</v>
      </c>
      <c r="D38" s="98">
        <v>2</v>
      </c>
      <c r="E38" s="35"/>
      <c r="F38" s="35"/>
      <c r="G38" s="17"/>
      <c r="H38" s="17"/>
      <c r="I38" s="11"/>
      <c r="J38" s="11"/>
      <c r="K38" s="11"/>
      <c r="L38" s="11"/>
      <c r="M38" s="283" t="s">
        <v>91</v>
      </c>
    </row>
    <row r="39" spans="1:13" x14ac:dyDescent="0.25">
      <c r="A39" s="218"/>
      <c r="B39" s="230"/>
      <c r="C39" s="20" t="s">
        <v>28</v>
      </c>
      <c r="D39" s="49">
        <v>2</v>
      </c>
      <c r="E39" s="242">
        <f>Опитувальник!G110</f>
        <v>0</v>
      </c>
      <c r="F39" s="245">
        <f>Опитувальник!G110</f>
        <v>0</v>
      </c>
      <c r="G39" s="17"/>
      <c r="H39" s="17"/>
      <c r="I39" s="11"/>
      <c r="J39" s="11"/>
      <c r="K39" s="11"/>
      <c r="L39" s="11"/>
      <c r="M39" s="284"/>
    </row>
    <row r="40" spans="1:13" x14ac:dyDescent="0.25">
      <c r="A40" s="218"/>
      <c r="B40" s="230"/>
      <c r="C40" s="20" t="s">
        <v>29</v>
      </c>
      <c r="D40" s="49">
        <v>1</v>
      </c>
      <c r="E40" s="243"/>
      <c r="F40" s="246"/>
      <c r="G40" s="17"/>
      <c r="H40" s="17"/>
      <c r="I40" s="11"/>
      <c r="J40" s="11"/>
      <c r="K40" s="11"/>
      <c r="L40" s="11"/>
      <c r="M40" s="284"/>
    </row>
    <row r="41" spans="1:13" x14ac:dyDescent="0.25">
      <c r="A41" s="219"/>
      <c r="B41" s="231"/>
      <c r="C41" s="20" t="s">
        <v>30</v>
      </c>
      <c r="D41" s="49">
        <v>0</v>
      </c>
      <c r="E41" s="244"/>
      <c r="F41" s="247"/>
      <c r="G41" s="17"/>
      <c r="H41" s="17"/>
      <c r="I41" s="11"/>
      <c r="J41" s="11"/>
      <c r="K41" s="11"/>
      <c r="L41" s="11"/>
      <c r="M41" s="285"/>
    </row>
    <row r="42" spans="1:13" ht="15" customHeight="1" x14ac:dyDescent="0.25">
      <c r="A42" s="252" t="s">
        <v>272</v>
      </c>
      <c r="B42" s="253"/>
      <c r="C42" s="253"/>
      <c r="D42" s="254"/>
      <c r="E42" s="248"/>
      <c r="F42" s="250">
        <f>SUM(F5,F10,F13,F16,F20,F28,F33,F37,F39)</f>
        <v>5</v>
      </c>
      <c r="G42" s="17"/>
      <c r="H42" s="17"/>
      <c r="I42" s="11"/>
      <c r="J42" s="11"/>
      <c r="K42" s="11"/>
      <c r="L42" s="11"/>
      <c r="M42" s="283"/>
    </row>
    <row r="43" spans="1:13" x14ac:dyDescent="0.25">
      <c r="A43" s="255"/>
      <c r="B43" s="256"/>
      <c r="C43" s="256"/>
      <c r="D43" s="257"/>
      <c r="E43" s="249"/>
      <c r="F43" s="251"/>
      <c r="G43" s="17"/>
      <c r="H43" s="17"/>
      <c r="I43" s="11"/>
      <c r="J43" s="11"/>
      <c r="K43" s="11"/>
      <c r="L43" s="11"/>
      <c r="M43" s="284"/>
    </row>
    <row r="44" spans="1:13" hidden="1" x14ac:dyDescent="0.25">
      <c r="A44" s="258"/>
      <c r="B44" s="259"/>
      <c r="C44" s="259"/>
      <c r="D44" s="259"/>
      <c r="E44" s="259"/>
      <c r="F44" s="260"/>
      <c r="G44" s="17"/>
      <c r="H44" s="17"/>
      <c r="I44" s="11"/>
      <c r="J44" s="11"/>
      <c r="K44" s="11"/>
      <c r="L44" s="11"/>
      <c r="M44" s="284"/>
    </row>
    <row r="45" spans="1:13" x14ac:dyDescent="0.25">
      <c r="A45" s="261" t="s">
        <v>202</v>
      </c>
      <c r="B45" s="261" t="s">
        <v>69</v>
      </c>
      <c r="C45" s="261"/>
      <c r="D45" s="261"/>
      <c r="E45" s="261"/>
      <c r="F45" s="261"/>
      <c r="G45" s="17"/>
      <c r="H45" s="17"/>
      <c r="I45" s="11"/>
      <c r="J45" s="11"/>
      <c r="K45" s="11"/>
      <c r="L45" s="11"/>
      <c r="M45" s="284"/>
    </row>
    <row r="46" spans="1:13" ht="15" customHeight="1" x14ac:dyDescent="0.25">
      <c r="A46" s="217" t="s">
        <v>12</v>
      </c>
      <c r="B46" s="262" t="s">
        <v>31</v>
      </c>
      <c r="C46" s="12" t="s">
        <v>68</v>
      </c>
      <c r="D46" s="99">
        <v>10</v>
      </c>
      <c r="E46" s="35"/>
      <c r="F46" s="223">
        <f>Опитувальник!G137</f>
        <v>0</v>
      </c>
      <c r="G46" s="17"/>
      <c r="H46" s="17"/>
      <c r="I46" s="11"/>
      <c r="J46" s="11"/>
      <c r="K46" s="11"/>
      <c r="L46" s="11"/>
      <c r="M46" s="284"/>
    </row>
    <row r="47" spans="1:13" x14ac:dyDescent="0.25">
      <c r="A47" s="218"/>
      <c r="B47" s="263"/>
      <c r="C47" s="14" t="s">
        <v>86</v>
      </c>
      <c r="D47" s="100">
        <v>50</v>
      </c>
      <c r="E47" s="35"/>
      <c r="F47" s="225"/>
      <c r="G47" s="17"/>
      <c r="H47" s="17"/>
      <c r="I47" s="11"/>
      <c r="J47" s="11"/>
      <c r="K47" s="11"/>
      <c r="L47" s="11"/>
      <c r="M47" s="285"/>
    </row>
    <row r="48" spans="1:13" ht="65.25" customHeight="1" x14ac:dyDescent="0.25">
      <c r="A48" s="218"/>
      <c r="B48" s="263"/>
      <c r="C48" s="7" t="s">
        <v>205</v>
      </c>
      <c r="D48" s="73">
        <v>10</v>
      </c>
      <c r="E48" s="262">
        <f>Опитувальник!A115</f>
        <v>0</v>
      </c>
      <c r="F48" s="217">
        <f>Опитувальник!G115</f>
        <v>0</v>
      </c>
      <c r="G48" s="9"/>
      <c r="H48" s="9"/>
      <c r="I48" s="5" t="s">
        <v>9</v>
      </c>
      <c r="J48" s="9"/>
      <c r="K48" s="9"/>
      <c r="L48" s="9"/>
      <c r="M48" s="49" t="s">
        <v>212</v>
      </c>
    </row>
    <row r="49" spans="1:13" ht="57.75" customHeight="1" x14ac:dyDescent="0.25">
      <c r="A49" s="218"/>
      <c r="B49" s="263"/>
      <c r="C49" s="7" t="s">
        <v>203</v>
      </c>
      <c r="D49" s="73">
        <v>20</v>
      </c>
      <c r="E49" s="263"/>
      <c r="F49" s="218"/>
      <c r="G49" s="9"/>
      <c r="H49" s="9"/>
      <c r="I49" s="9"/>
      <c r="J49" s="5" t="s">
        <v>9</v>
      </c>
      <c r="K49" s="9"/>
      <c r="L49" s="9"/>
      <c r="M49" s="49" t="s">
        <v>213</v>
      </c>
    </row>
    <row r="50" spans="1:13" ht="68.25" customHeight="1" x14ac:dyDescent="0.25">
      <c r="A50" s="218"/>
      <c r="B50" s="263"/>
      <c r="C50" s="6" t="s">
        <v>204</v>
      </c>
      <c r="D50" s="73">
        <v>30</v>
      </c>
      <c r="E50" s="263"/>
      <c r="F50" s="218"/>
      <c r="G50" s="9"/>
      <c r="H50" s="9"/>
      <c r="I50" s="9"/>
      <c r="J50" s="9"/>
      <c r="K50" s="5" t="s">
        <v>9</v>
      </c>
      <c r="L50" s="9"/>
      <c r="M50" s="49" t="s">
        <v>40</v>
      </c>
    </row>
    <row r="51" spans="1:13" ht="114" customHeight="1" x14ac:dyDescent="0.25">
      <c r="A51" s="219"/>
      <c r="B51" s="264"/>
      <c r="C51" s="6" t="s">
        <v>206</v>
      </c>
      <c r="D51" s="101">
        <v>40</v>
      </c>
      <c r="E51" s="264"/>
      <c r="F51" s="219"/>
      <c r="G51" s="9"/>
      <c r="H51" s="9"/>
      <c r="I51" s="9"/>
      <c r="J51" s="9"/>
      <c r="K51" s="9"/>
      <c r="L51" s="5" t="s">
        <v>9</v>
      </c>
      <c r="M51" s="49" t="s">
        <v>41</v>
      </c>
    </row>
    <row r="52" spans="1:13" ht="86.25" customHeight="1" x14ac:dyDescent="0.25">
      <c r="A52" s="3" t="s">
        <v>16</v>
      </c>
      <c r="B52" s="267" t="s">
        <v>33</v>
      </c>
      <c r="C52" s="7" t="s">
        <v>36</v>
      </c>
      <c r="D52" s="73">
        <v>10</v>
      </c>
      <c r="E52" s="39">
        <f>Опитувальник!F122</f>
        <v>0</v>
      </c>
      <c r="F52" s="31">
        <f>Опитувальник!G122</f>
        <v>0</v>
      </c>
      <c r="G52" s="9"/>
      <c r="H52" s="9"/>
      <c r="I52" s="5"/>
      <c r="J52" s="5"/>
      <c r="K52" s="5"/>
      <c r="L52" s="5"/>
      <c r="M52" s="49" t="s">
        <v>38</v>
      </c>
    </row>
    <row r="53" spans="1:13" ht="59.25" customHeight="1" x14ac:dyDescent="0.25">
      <c r="A53" s="3" t="s">
        <v>17</v>
      </c>
      <c r="B53" s="268"/>
      <c r="C53" s="7" t="s">
        <v>37</v>
      </c>
      <c r="D53" s="73">
        <v>15</v>
      </c>
      <c r="E53" s="39">
        <f>Опитувальник!F123</f>
        <v>0</v>
      </c>
      <c r="F53" s="31">
        <f>Опитувальник!G123</f>
        <v>0</v>
      </c>
      <c r="G53" s="9"/>
      <c r="H53" s="9"/>
      <c r="I53" s="5"/>
      <c r="J53" s="5"/>
      <c r="K53" s="5"/>
      <c r="L53" s="5"/>
      <c r="M53" s="49" t="s">
        <v>39</v>
      </c>
    </row>
    <row r="54" spans="1:13" ht="136.5" customHeight="1" x14ac:dyDescent="0.25">
      <c r="A54" s="3" t="s">
        <v>71</v>
      </c>
      <c r="B54" s="38" t="s">
        <v>34</v>
      </c>
      <c r="C54" s="6" t="s">
        <v>35</v>
      </c>
      <c r="D54" s="73">
        <v>0.5</v>
      </c>
      <c r="E54" s="39">
        <f>Опитувальник!F127</f>
        <v>0</v>
      </c>
      <c r="F54" s="31">
        <f>Опитувальник!G127</f>
        <v>0</v>
      </c>
      <c r="G54" s="9"/>
      <c r="H54" s="9"/>
      <c r="I54" s="5"/>
      <c r="J54" s="5"/>
      <c r="K54" s="5"/>
      <c r="L54" s="5"/>
      <c r="M54" s="283"/>
    </row>
    <row r="55" spans="1:13" ht="90.75" customHeight="1" x14ac:dyDescent="0.25">
      <c r="A55" s="223" t="s">
        <v>80</v>
      </c>
      <c r="B55" s="226" t="s">
        <v>34</v>
      </c>
      <c r="C55" s="265" t="s">
        <v>209</v>
      </c>
      <c r="D55" s="266"/>
      <c r="E55" s="35"/>
      <c r="F55" s="35"/>
      <c r="G55" s="9"/>
      <c r="H55" s="9"/>
      <c r="I55" s="5"/>
      <c r="J55" s="5"/>
      <c r="K55" s="5"/>
      <c r="L55" s="5"/>
      <c r="M55" s="284"/>
    </row>
    <row r="56" spans="1:13" ht="33" customHeight="1" x14ac:dyDescent="0.25">
      <c r="A56" s="224"/>
      <c r="B56" s="227"/>
      <c r="C56" s="107" t="s">
        <v>42</v>
      </c>
      <c r="D56" s="49">
        <v>1</v>
      </c>
      <c r="E56" s="276">
        <f>Опитувальник!D133+Опитувальник!D134</f>
        <v>0</v>
      </c>
      <c r="F56" s="217">
        <f>Опитувальник!F133+Опитувальник!F134</f>
        <v>0</v>
      </c>
      <c r="G56" s="9"/>
      <c r="H56" s="9"/>
      <c r="I56" s="5"/>
      <c r="J56" s="5"/>
      <c r="K56" s="5"/>
      <c r="L56" s="5"/>
      <c r="M56" s="284"/>
    </row>
    <row r="57" spans="1:13" ht="30" x14ac:dyDescent="0.25">
      <c r="A57" s="225"/>
      <c r="B57" s="228"/>
      <c r="C57" s="107" t="s">
        <v>87</v>
      </c>
      <c r="D57" s="49">
        <v>4</v>
      </c>
      <c r="E57" s="278"/>
      <c r="F57" s="219"/>
      <c r="G57" s="9"/>
      <c r="H57" s="9"/>
      <c r="I57" s="5"/>
      <c r="J57" s="5"/>
      <c r="K57" s="5"/>
      <c r="L57" s="5"/>
      <c r="M57" s="284"/>
    </row>
    <row r="58" spans="1:13" ht="60" x14ac:dyDescent="0.25">
      <c r="A58" s="223" t="s">
        <v>84</v>
      </c>
      <c r="B58" s="267" t="s">
        <v>34</v>
      </c>
      <c r="C58" s="108" t="s">
        <v>210</v>
      </c>
      <c r="D58" s="73"/>
      <c r="E58" s="74"/>
      <c r="F58" s="74"/>
      <c r="G58" s="9"/>
      <c r="H58" s="9"/>
      <c r="I58" s="5"/>
      <c r="J58" s="5"/>
      <c r="K58" s="5"/>
      <c r="L58" s="5"/>
      <c r="M58" s="284"/>
    </row>
    <row r="59" spans="1:13" x14ac:dyDescent="0.25">
      <c r="A59" s="225"/>
      <c r="B59" s="268"/>
      <c r="C59" s="108" t="s">
        <v>67</v>
      </c>
      <c r="D59" s="73">
        <v>10</v>
      </c>
      <c r="E59" s="73">
        <f>Опитувальник!D135</f>
        <v>0</v>
      </c>
      <c r="F59" s="31">
        <f>Опитувальник!F135</f>
        <v>0</v>
      </c>
      <c r="G59" s="9"/>
      <c r="H59" s="9"/>
      <c r="I59" s="5"/>
      <c r="J59" s="5"/>
      <c r="K59" s="5"/>
      <c r="L59" s="5"/>
      <c r="M59" s="284"/>
    </row>
    <row r="60" spans="1:13" ht="90" x14ac:dyDescent="0.25">
      <c r="A60" s="31" t="s">
        <v>13</v>
      </c>
      <c r="B60" s="109" t="s">
        <v>43</v>
      </c>
      <c r="C60" s="110" t="s">
        <v>24</v>
      </c>
      <c r="D60" s="102">
        <v>35</v>
      </c>
      <c r="E60" s="35"/>
      <c r="F60" s="79">
        <f>Опитувальник!G154</f>
        <v>0</v>
      </c>
      <c r="G60" s="9"/>
      <c r="H60" s="9"/>
      <c r="I60" s="5"/>
      <c r="J60" s="5"/>
      <c r="K60" s="5"/>
      <c r="L60" s="5"/>
      <c r="M60" s="285"/>
    </row>
    <row r="61" spans="1:13" ht="57" customHeight="1" x14ac:dyDescent="0.25">
      <c r="A61" s="223"/>
      <c r="B61" s="276" t="s">
        <v>54</v>
      </c>
      <c r="C61" s="10" t="s">
        <v>66</v>
      </c>
      <c r="D61" s="101">
        <v>25</v>
      </c>
      <c r="E61" s="279">
        <f>Опитувальник!C148</f>
        <v>0</v>
      </c>
      <c r="F61" s="217">
        <f>Опитувальник!G150</f>
        <v>0</v>
      </c>
      <c r="G61" s="9"/>
      <c r="H61" s="9"/>
      <c r="I61" s="5" t="s">
        <v>9</v>
      </c>
      <c r="J61" s="5" t="s">
        <v>9</v>
      </c>
      <c r="K61" s="5" t="s">
        <v>9</v>
      </c>
      <c r="L61" s="5" t="s">
        <v>9</v>
      </c>
      <c r="M61" s="283" t="s">
        <v>57</v>
      </c>
    </row>
    <row r="62" spans="1:13" x14ac:dyDescent="0.25">
      <c r="A62" s="224"/>
      <c r="B62" s="277"/>
      <c r="C62" s="10" t="s">
        <v>55</v>
      </c>
      <c r="D62" s="103" t="s">
        <v>58</v>
      </c>
      <c r="E62" s="280"/>
      <c r="F62" s="218"/>
      <c r="G62" s="9"/>
      <c r="H62" s="9"/>
      <c r="I62" s="5" t="s">
        <v>9</v>
      </c>
      <c r="J62" s="5" t="s">
        <v>9</v>
      </c>
      <c r="K62" s="5" t="s">
        <v>9</v>
      </c>
      <c r="L62" s="5" t="s">
        <v>9</v>
      </c>
      <c r="M62" s="284"/>
    </row>
    <row r="63" spans="1:13" x14ac:dyDescent="0.25">
      <c r="A63" s="224"/>
      <c r="B63" s="277"/>
      <c r="C63" s="10" t="s">
        <v>56</v>
      </c>
      <c r="D63" s="103" t="s">
        <v>63</v>
      </c>
      <c r="E63" s="280"/>
      <c r="F63" s="218"/>
      <c r="G63" s="9"/>
      <c r="H63" s="9"/>
      <c r="I63" s="9"/>
      <c r="J63" s="5" t="s">
        <v>9</v>
      </c>
      <c r="K63" s="5" t="s">
        <v>9</v>
      </c>
      <c r="L63" s="5" t="s">
        <v>9</v>
      </c>
      <c r="M63" s="284"/>
    </row>
    <row r="64" spans="1:13" ht="45" x14ac:dyDescent="0.25">
      <c r="A64" s="224"/>
      <c r="B64" s="277"/>
      <c r="C64" s="10" t="s">
        <v>65</v>
      </c>
      <c r="D64" s="103" t="s">
        <v>64</v>
      </c>
      <c r="E64" s="280"/>
      <c r="F64" s="218"/>
      <c r="G64" s="9"/>
      <c r="H64" s="9"/>
      <c r="I64" s="9"/>
      <c r="J64" s="9"/>
      <c r="K64" s="5" t="s">
        <v>9</v>
      </c>
      <c r="L64" s="5" t="s">
        <v>9</v>
      </c>
      <c r="M64" s="284"/>
    </row>
    <row r="65" spans="1:13" ht="30" x14ac:dyDescent="0.25">
      <c r="A65" s="225"/>
      <c r="B65" s="278"/>
      <c r="C65" s="10" t="s">
        <v>59</v>
      </c>
      <c r="D65" s="101">
        <v>-0.5</v>
      </c>
      <c r="E65" s="281"/>
      <c r="F65" s="219"/>
      <c r="G65" s="9"/>
      <c r="H65" s="9"/>
      <c r="I65" s="9"/>
      <c r="J65" s="9"/>
      <c r="K65" s="9"/>
      <c r="L65" s="5" t="s">
        <v>9</v>
      </c>
      <c r="M65" s="285"/>
    </row>
    <row r="66" spans="1:13" ht="57" customHeight="1" x14ac:dyDescent="0.25">
      <c r="A66" s="3" t="s">
        <v>70</v>
      </c>
      <c r="B66" s="38" t="s">
        <v>34</v>
      </c>
      <c r="C66" s="8" t="s">
        <v>62</v>
      </c>
      <c r="D66" s="101">
        <v>3</v>
      </c>
      <c r="E66" s="40">
        <f>Опитувальник!E153</f>
        <v>0</v>
      </c>
      <c r="F66" s="31">
        <f>Опитувальник!G153</f>
        <v>0</v>
      </c>
      <c r="G66" s="9"/>
      <c r="H66" s="9"/>
      <c r="I66" s="5"/>
      <c r="J66" s="5"/>
      <c r="K66" s="5"/>
      <c r="L66" s="13"/>
      <c r="M66" s="49" t="s">
        <v>61</v>
      </c>
    </row>
    <row r="67" spans="1:13" ht="33" customHeight="1" x14ac:dyDescent="0.25">
      <c r="A67" s="275" t="s">
        <v>207</v>
      </c>
      <c r="B67" s="275"/>
      <c r="C67" s="275"/>
      <c r="D67" s="275"/>
      <c r="E67" s="275"/>
      <c r="F67" s="91">
        <f>SUM(F46,F60)</f>
        <v>0</v>
      </c>
      <c r="G67" s="17"/>
      <c r="H67" s="17"/>
      <c r="I67" s="11"/>
      <c r="J67" s="11"/>
      <c r="K67" s="11"/>
      <c r="L67" s="11"/>
      <c r="M67" s="49"/>
    </row>
    <row r="68" spans="1:13" ht="27" customHeight="1" x14ac:dyDescent="0.25">
      <c r="A68" s="271"/>
      <c r="B68" s="75" t="s">
        <v>50</v>
      </c>
      <c r="C68" s="78" t="s">
        <v>24</v>
      </c>
      <c r="D68" s="104"/>
      <c r="E68" s="92">
        <f>(F67+F42)*0.05</f>
        <v>0.25</v>
      </c>
      <c r="F68" s="35"/>
      <c r="G68" s="9"/>
      <c r="H68" s="9"/>
      <c r="I68" s="5"/>
      <c r="J68" s="5"/>
      <c r="K68" s="5"/>
      <c r="L68" s="15"/>
      <c r="M68" s="49"/>
    </row>
    <row r="69" spans="1:13" ht="45" x14ac:dyDescent="0.25">
      <c r="A69" s="272"/>
      <c r="B69" s="77" t="s">
        <v>44</v>
      </c>
      <c r="C69" s="77" t="s">
        <v>47</v>
      </c>
      <c r="D69" s="49">
        <v>1</v>
      </c>
      <c r="E69" s="32">
        <f>Опитувальник!E158</f>
        <v>0</v>
      </c>
      <c r="F69" s="250">
        <f>IF(Опитувальник!G162&gt;E68,E68,E69:E72)</f>
        <v>0</v>
      </c>
      <c r="G69" s="9"/>
      <c r="H69" s="9"/>
      <c r="I69" s="5"/>
      <c r="J69" s="5"/>
      <c r="K69" s="5"/>
      <c r="L69" s="5"/>
      <c r="M69" s="49" t="s">
        <v>51</v>
      </c>
    </row>
    <row r="70" spans="1:13" ht="60" x14ac:dyDescent="0.25">
      <c r="A70" s="272"/>
      <c r="B70" s="77" t="s">
        <v>45</v>
      </c>
      <c r="C70" s="77" t="s">
        <v>48</v>
      </c>
      <c r="D70" s="49">
        <v>1</v>
      </c>
      <c r="E70" s="32">
        <f>Опитувальник!E159</f>
        <v>0</v>
      </c>
      <c r="F70" s="274"/>
      <c r="G70" s="9"/>
      <c r="H70" s="9"/>
      <c r="I70" s="5"/>
      <c r="J70" s="5"/>
      <c r="K70" s="5"/>
      <c r="L70" s="5"/>
      <c r="M70" s="49" t="s">
        <v>52</v>
      </c>
    </row>
    <row r="71" spans="1:13" ht="90" x14ac:dyDescent="0.25">
      <c r="A71" s="272"/>
      <c r="B71" s="77" t="s">
        <v>274</v>
      </c>
      <c r="C71" s="77" t="s">
        <v>47</v>
      </c>
      <c r="D71" s="49"/>
      <c r="E71" s="32"/>
      <c r="F71" s="274"/>
      <c r="G71" s="9"/>
      <c r="H71" s="9"/>
      <c r="I71" s="5"/>
      <c r="J71" s="5"/>
      <c r="K71" s="5"/>
      <c r="L71" s="5"/>
      <c r="M71" s="49"/>
    </row>
    <row r="72" spans="1:13" ht="72.75" customHeight="1" x14ac:dyDescent="0.25">
      <c r="A72" s="273"/>
      <c r="B72" s="77" t="s">
        <v>46</v>
      </c>
      <c r="C72" s="77" t="s">
        <v>49</v>
      </c>
      <c r="D72" s="49">
        <v>1</v>
      </c>
      <c r="E72" s="32">
        <f>Опитувальник!E161</f>
        <v>0</v>
      </c>
      <c r="F72" s="251"/>
      <c r="G72" s="17"/>
      <c r="H72" s="17"/>
      <c r="I72" s="11"/>
      <c r="J72" s="11"/>
      <c r="K72" s="11"/>
      <c r="L72" s="11"/>
      <c r="M72" s="50" t="s">
        <v>53</v>
      </c>
    </row>
    <row r="73" spans="1:13" ht="42" customHeight="1" x14ac:dyDescent="0.25">
      <c r="B73" s="36"/>
      <c r="C73" s="36"/>
      <c r="D73" s="105"/>
      <c r="E73" s="36"/>
      <c r="F73" s="37"/>
      <c r="G73" s="269" t="s">
        <v>60</v>
      </c>
      <c r="H73" s="269"/>
      <c r="I73" s="269"/>
      <c r="J73" s="269"/>
      <c r="K73" s="269"/>
      <c r="L73" s="269"/>
    </row>
    <row r="74" spans="1:13" ht="18.75" x14ac:dyDescent="0.25">
      <c r="B74" s="36"/>
      <c r="C74" s="36"/>
      <c r="D74" s="105"/>
      <c r="E74" s="36"/>
      <c r="F74" s="37"/>
      <c r="G74" s="205" t="s">
        <v>263</v>
      </c>
      <c r="H74" s="205"/>
      <c r="I74" s="205"/>
      <c r="J74" s="205"/>
      <c r="K74" s="205"/>
      <c r="L74" s="205"/>
    </row>
    <row r="75" spans="1:13" ht="28.5" x14ac:dyDescent="0.25">
      <c r="A75" s="270" t="s">
        <v>208</v>
      </c>
      <c r="B75" s="270"/>
      <c r="C75" s="270"/>
      <c r="D75" s="270"/>
      <c r="E75" s="270"/>
      <c r="F75" s="93">
        <f>F69+F67+F42</f>
        <v>5</v>
      </c>
      <c r="G75" s="1"/>
      <c r="H75" s="1"/>
      <c r="I75" s="3">
        <f>$D6+$D9+$D12+$D15+$D19+$D26+$D36+$D38+$D46+$D61+2</f>
        <v>54</v>
      </c>
      <c r="J75" s="41">
        <f>$D$6+$D$9+$D$12+$D$15+$D$19+$D$26+$D$36+$D$38+$D$49+$D$61+1+2</f>
        <v>65</v>
      </c>
      <c r="K75" s="41">
        <f>$D$6+$D$9+$D$12+$D$15+$D$19+$D$26+$D$36+$D$38+$D$50+$D$61+1+2+2</f>
        <v>77</v>
      </c>
      <c r="L75" s="41">
        <f>$D$6+$D$9+$D$12+$D$15+$D$19+$D$26+$D$36+$D$38+$D$51+$D$61+1+2+3+2</f>
        <v>90</v>
      </c>
    </row>
    <row r="76" spans="1:13" ht="18.75" x14ac:dyDescent="0.25">
      <c r="B76" s="2"/>
      <c r="C76" s="2"/>
      <c r="D76" s="48"/>
      <c r="E76" s="2"/>
      <c r="G76" s="205" t="s">
        <v>264</v>
      </c>
      <c r="H76" s="205"/>
      <c r="I76" s="205"/>
      <c r="J76" s="205"/>
      <c r="K76" s="205"/>
      <c r="L76" s="205"/>
    </row>
    <row r="77" spans="1:13" ht="28.5" x14ac:dyDescent="0.45">
      <c r="B77" s="2"/>
      <c r="C77" s="2"/>
      <c r="D77" s="48"/>
      <c r="E77" s="2"/>
      <c r="F77" s="111"/>
      <c r="G77" s="1"/>
      <c r="H77" s="1"/>
      <c r="I77" s="3">
        <f>$D$6+$D$9+$D$12+$D$15+$D$19+$D$26+$D$36+$D$38+$D$46+$D$61+3</f>
        <v>55</v>
      </c>
      <c r="J77" s="41">
        <f>$D$6+$D$9+$D$12+$D$15+$D$19+$D$26+$D$36+$D$38+$D$49+$D$61+1+3</f>
        <v>66</v>
      </c>
      <c r="K77" s="41">
        <f>$D$6+$D$9+$D$12+$D$15+$D$19+$D$26+$D$36+$D$38+$D$50+$D$61+1+2+3</f>
        <v>78</v>
      </c>
      <c r="L77" s="41">
        <f>$D$6+$D$9+$D$12+$D$15+$D$19+$D$26+$D$36+$D$38+$D$51+$D$61+1+2+3+3</f>
        <v>91</v>
      </c>
    </row>
    <row r="78" spans="1:13" ht="18.75" x14ac:dyDescent="0.25">
      <c r="B78" s="2"/>
      <c r="C78" s="2"/>
      <c r="D78" s="48"/>
      <c r="E78" s="2"/>
      <c r="G78" s="205" t="s">
        <v>265</v>
      </c>
      <c r="H78" s="205"/>
      <c r="I78" s="205"/>
      <c r="J78" s="205"/>
      <c r="K78" s="205"/>
      <c r="L78" s="205"/>
    </row>
    <row r="79" spans="1:13" ht="28.5" x14ac:dyDescent="0.45">
      <c r="B79" s="2"/>
      <c r="C79" s="2"/>
      <c r="D79" s="48"/>
      <c r="E79" s="2"/>
      <c r="F79" s="111"/>
      <c r="G79" s="1"/>
      <c r="H79" s="1"/>
      <c r="I79" s="3">
        <f>$D$6+$D$9+$D$12+$D$15+$D$19+$D$26+$D$36+$D$38+$D$46+$D$61+4</f>
        <v>56</v>
      </c>
      <c r="J79" s="41">
        <f>$D$6+$D$9+$D$12+$D$15+$D$19+$D$26+$D$36+$D$38+$D$49+$D$61+1+4</f>
        <v>67</v>
      </c>
      <c r="K79" s="41">
        <f>$D$6+$D$9+$D$12+$D$15+$D$19+$D$26+$D$36+$D$38+$D$50+$D$61+1+2+4</f>
        <v>79</v>
      </c>
      <c r="L79" s="41">
        <f>$D$6+$D$9+$D$12+$D$15+$D$19+$D$26+$D$36+$D$38+$D$51+$D$61+1+2+3+4</f>
        <v>92</v>
      </c>
    </row>
    <row r="80" spans="1:13" ht="18.75" x14ac:dyDescent="0.25">
      <c r="B80" s="2"/>
      <c r="C80" s="2"/>
      <c r="D80" s="48"/>
      <c r="E80" s="2"/>
      <c r="G80" s="205" t="s">
        <v>266</v>
      </c>
      <c r="H80" s="205"/>
      <c r="I80" s="205"/>
      <c r="J80" s="205"/>
      <c r="K80" s="205"/>
      <c r="L80" s="205"/>
    </row>
    <row r="81" spans="2:12" ht="28.5" x14ac:dyDescent="0.45">
      <c r="B81" s="2"/>
      <c r="C81" s="2"/>
      <c r="D81" s="48"/>
      <c r="E81" s="2"/>
      <c r="F81" s="111"/>
      <c r="G81" s="1"/>
      <c r="H81" s="1"/>
      <c r="I81" s="3">
        <f>$D$6+$D$9+$D$12+$D$15+$D$19+$D$26+$D$36+$D$38+$D$46+$D$61+5</f>
        <v>57</v>
      </c>
      <c r="J81" s="41">
        <f>$D$6+$D$9+$D$12+$D$15+$D$19+$D$26+$D$36+$D$38+$D$49+$D$61+1+5</f>
        <v>68</v>
      </c>
      <c r="K81" s="41">
        <f>$D$6+$D$9+$D$12+$D$15+$D$19+$D$26+$D$36+$D$38+$D$50+$D$61+1+2+5</f>
        <v>80</v>
      </c>
      <c r="L81" s="41">
        <f>$D$6+$D$9+$D$12+$D$15+$D$19+$D$26+$D$36+$D$38+$D$51+$D$61+1+2+3+5</f>
        <v>93</v>
      </c>
    </row>
    <row r="82" spans="2:12" ht="18.75" x14ac:dyDescent="0.25">
      <c r="B82" s="2"/>
      <c r="C82" s="2"/>
      <c r="D82" s="48"/>
      <c r="E82" s="2"/>
      <c r="G82" s="205" t="s">
        <v>267</v>
      </c>
      <c r="H82" s="205"/>
      <c r="I82" s="205"/>
      <c r="J82" s="205"/>
      <c r="K82" s="205"/>
      <c r="L82" s="205"/>
    </row>
    <row r="83" spans="2:12" ht="28.5" x14ac:dyDescent="0.45">
      <c r="B83" s="2"/>
      <c r="C83" s="2"/>
      <c r="D83" s="48"/>
      <c r="E83" s="2"/>
      <c r="F83" s="111"/>
      <c r="G83" s="1"/>
      <c r="H83" s="1"/>
      <c r="I83" s="3">
        <f>$D$6+$D$9+$D$12+$D$15+$D$19+$D$26+$D$36+$D$38+$D$46+$D$61+6</f>
        <v>58</v>
      </c>
      <c r="J83" s="41">
        <f>$D$6+$D$9+$D$12+$D$15+$D$19+$D$26+$D$36+$D$38+$D$49+$D$61+1+6</f>
        <v>69</v>
      </c>
      <c r="K83" s="41">
        <f>$D$6+$D$9+$D$12+$D$15+$D$19+$D$26+$D$36+$D$38+$D$50+$D$61+1+2+6</f>
        <v>81</v>
      </c>
      <c r="L83" s="41">
        <f>$D$6+$D$9+$D$12+$D$15+$D$19+$D$26+$D$36+$D$38+$D$51+$D$61+1+2+3+6</f>
        <v>94</v>
      </c>
    </row>
    <row r="84" spans="2:12" x14ac:dyDescent="0.25">
      <c r="B84" s="2"/>
      <c r="C84" s="2"/>
      <c r="D84" s="48"/>
      <c r="E84" s="2"/>
    </row>
    <row r="85" spans="2:12" x14ac:dyDescent="0.25">
      <c r="B85" s="2"/>
      <c r="C85" s="2"/>
      <c r="D85" s="48"/>
      <c r="E85" s="2"/>
    </row>
    <row r="86" spans="2:12" x14ac:dyDescent="0.25">
      <c r="B86" s="2"/>
      <c r="C86" s="2"/>
      <c r="D86" s="48"/>
      <c r="E86" s="2"/>
    </row>
    <row r="87" spans="2:12" x14ac:dyDescent="0.25">
      <c r="B87" s="2"/>
      <c r="C87" s="2"/>
      <c r="D87" s="48"/>
      <c r="E87" s="2"/>
    </row>
    <row r="88" spans="2:12" x14ac:dyDescent="0.25">
      <c r="B88" s="2"/>
      <c r="C88" s="2"/>
      <c r="D88" s="48"/>
      <c r="E88" s="2"/>
    </row>
    <row r="89" spans="2:12" x14ac:dyDescent="0.25">
      <c r="B89" s="2"/>
      <c r="C89" s="2"/>
      <c r="D89" s="48"/>
      <c r="E89" s="2"/>
    </row>
    <row r="90" spans="2:12" x14ac:dyDescent="0.25">
      <c r="B90" s="2"/>
      <c r="C90" s="2"/>
      <c r="D90" s="48"/>
      <c r="E90" s="2"/>
    </row>
    <row r="91" spans="2:12" x14ac:dyDescent="0.25">
      <c r="B91" s="2"/>
      <c r="C91" s="2"/>
      <c r="D91" s="48"/>
      <c r="E91" s="2"/>
    </row>
    <row r="92" spans="2:12" x14ac:dyDescent="0.25">
      <c r="B92" s="2"/>
      <c r="C92" s="2"/>
      <c r="D92" s="48"/>
      <c r="E92" s="2"/>
    </row>
    <row r="93" spans="2:12" x14ac:dyDescent="0.25">
      <c r="B93" s="2"/>
      <c r="C93" s="2"/>
      <c r="D93" s="48"/>
      <c r="E93" s="2"/>
    </row>
    <row r="94" spans="2:12" x14ac:dyDescent="0.25">
      <c r="B94" s="2"/>
      <c r="C94" s="2"/>
      <c r="D94" s="48"/>
      <c r="E94" s="2"/>
    </row>
    <row r="95" spans="2:12" x14ac:dyDescent="0.25">
      <c r="B95" s="2"/>
      <c r="C95" s="2"/>
      <c r="D95" s="48"/>
      <c r="E95" s="2"/>
    </row>
    <row r="96" spans="2:12" x14ac:dyDescent="0.25">
      <c r="B96" s="2"/>
      <c r="C96" s="2"/>
      <c r="D96" s="48"/>
      <c r="E96" s="2"/>
    </row>
    <row r="97" spans="2:5" x14ac:dyDescent="0.25">
      <c r="B97" s="2"/>
      <c r="C97" s="2"/>
      <c r="D97" s="48"/>
      <c r="E97" s="2"/>
    </row>
    <row r="98" spans="2:5" x14ac:dyDescent="0.25">
      <c r="B98" s="2"/>
      <c r="C98" s="2"/>
      <c r="D98" s="48"/>
      <c r="E98" s="2"/>
    </row>
    <row r="99" spans="2:5" x14ac:dyDescent="0.25">
      <c r="B99" s="2"/>
      <c r="C99" s="2"/>
      <c r="D99" s="48"/>
      <c r="E99" s="2"/>
    </row>
    <row r="100" spans="2:5" x14ac:dyDescent="0.25">
      <c r="B100" s="2"/>
      <c r="C100" s="2"/>
      <c r="D100" s="48"/>
      <c r="E100" s="2"/>
    </row>
    <row r="101" spans="2:5" x14ac:dyDescent="0.25">
      <c r="B101" s="2"/>
      <c r="C101" s="2"/>
      <c r="D101" s="48"/>
      <c r="E101" s="2"/>
    </row>
    <row r="102" spans="2:5" x14ac:dyDescent="0.25">
      <c r="B102" s="2"/>
      <c r="C102" s="2"/>
      <c r="D102" s="48"/>
      <c r="E102" s="2"/>
    </row>
    <row r="103" spans="2:5" x14ac:dyDescent="0.25">
      <c r="B103" s="2"/>
      <c r="C103" s="2"/>
      <c r="D103" s="48"/>
      <c r="E103" s="2"/>
    </row>
    <row r="104" spans="2:5" x14ac:dyDescent="0.25">
      <c r="B104" s="2"/>
      <c r="C104" s="2"/>
      <c r="D104" s="48"/>
      <c r="E104" s="2"/>
    </row>
    <row r="105" spans="2:5" x14ac:dyDescent="0.25">
      <c r="B105" s="2"/>
      <c r="C105" s="2"/>
      <c r="D105" s="48"/>
      <c r="E105" s="2"/>
    </row>
    <row r="106" spans="2:5" x14ac:dyDescent="0.25">
      <c r="B106" s="2"/>
      <c r="C106" s="2"/>
      <c r="D106" s="48"/>
      <c r="E106" s="2"/>
    </row>
    <row r="107" spans="2:5" x14ac:dyDescent="0.25">
      <c r="B107" s="2"/>
      <c r="C107" s="2"/>
      <c r="D107" s="48"/>
      <c r="E107" s="2"/>
    </row>
    <row r="108" spans="2:5" x14ac:dyDescent="0.25">
      <c r="B108" s="2"/>
      <c r="C108" s="2"/>
      <c r="D108" s="48"/>
      <c r="E108" s="2"/>
    </row>
    <row r="109" spans="2:5" x14ac:dyDescent="0.25">
      <c r="B109" s="2"/>
    </row>
    <row r="110" spans="2:5" x14ac:dyDescent="0.25">
      <c r="B110" s="2"/>
    </row>
    <row r="111" spans="2:5" x14ac:dyDescent="0.25">
      <c r="B111" s="2"/>
    </row>
    <row r="112" spans="2:5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</sheetData>
  <sheetProtection algorithmName="SHA-512" hashValue="9d8gHIAb8Lb9iTQFmC5npkP62B2QiNuSmNnch2GbrEUrkIE8vkNI+yG3duHYHA+nbPSRuG3ctJ2Syip8RmsFlA==" saltValue="yCNPeY1r2TPMEHqbQrAdtw==" spinCount="100000" sheet="1" objects="1" scenarios="1" formatColumns="0" formatRows="0"/>
  <protectedRanges>
    <protectedRange sqref="F36" name="Діапазон1"/>
    <protectedRange sqref="F5 F10 F13 F16" name="Діапазон1_2"/>
    <protectedRange sqref="F20" name="Діапазон1_3"/>
    <protectedRange sqref="F37" name="Діапазон1_5"/>
    <protectedRange sqref="F39:F41" name="Діапазон1_6"/>
  </protectedRanges>
  <mergeCells count="92">
    <mergeCell ref="M36:M37"/>
    <mergeCell ref="M38:M41"/>
    <mergeCell ref="M42:M47"/>
    <mergeCell ref="M61:M65"/>
    <mergeCell ref="M54:M60"/>
    <mergeCell ref="M3:M4"/>
    <mergeCell ref="M5:M7"/>
    <mergeCell ref="M8:M25"/>
    <mergeCell ref="M26:M31"/>
    <mergeCell ref="M32:M35"/>
    <mergeCell ref="G73:L73"/>
    <mergeCell ref="A75:E75"/>
    <mergeCell ref="F56:F57"/>
    <mergeCell ref="A68:A72"/>
    <mergeCell ref="F69:F72"/>
    <mergeCell ref="A67:E67"/>
    <mergeCell ref="A58:A59"/>
    <mergeCell ref="B58:B59"/>
    <mergeCell ref="A61:A65"/>
    <mergeCell ref="B61:B65"/>
    <mergeCell ref="E61:E65"/>
    <mergeCell ref="F61:F65"/>
    <mergeCell ref="E56:E57"/>
    <mergeCell ref="A44:F44"/>
    <mergeCell ref="A45:F45"/>
    <mergeCell ref="A46:A51"/>
    <mergeCell ref="B46:B51"/>
    <mergeCell ref="C55:D55"/>
    <mergeCell ref="B52:B53"/>
    <mergeCell ref="E48:E51"/>
    <mergeCell ref="F48:F51"/>
    <mergeCell ref="A55:A57"/>
    <mergeCell ref="B55:B57"/>
    <mergeCell ref="F46:F47"/>
    <mergeCell ref="A38:A41"/>
    <mergeCell ref="B38:B41"/>
    <mergeCell ref="E39:E41"/>
    <mergeCell ref="F39:F41"/>
    <mergeCell ref="E42:E43"/>
    <mergeCell ref="F42:F43"/>
    <mergeCell ref="A42:D43"/>
    <mergeCell ref="A32:A35"/>
    <mergeCell ref="B32:B35"/>
    <mergeCell ref="E33:E35"/>
    <mergeCell ref="F33:F35"/>
    <mergeCell ref="A36:A37"/>
    <mergeCell ref="B36:B37"/>
    <mergeCell ref="A26:A31"/>
    <mergeCell ref="B26:B31"/>
    <mergeCell ref="E26:E27"/>
    <mergeCell ref="F26:F27"/>
    <mergeCell ref="E28:E31"/>
    <mergeCell ref="F28:F31"/>
    <mergeCell ref="A15:A17"/>
    <mergeCell ref="B15:B17"/>
    <mergeCell ref="E16:E17"/>
    <mergeCell ref="F16:F17"/>
    <mergeCell ref="E18:E19"/>
    <mergeCell ref="F18:F19"/>
    <mergeCell ref="A19:A25"/>
    <mergeCell ref="B19:B25"/>
    <mergeCell ref="E20:E25"/>
    <mergeCell ref="F20:F25"/>
    <mergeCell ref="A4:F4"/>
    <mergeCell ref="A5:A7"/>
    <mergeCell ref="A9:A11"/>
    <mergeCell ref="A12:A14"/>
    <mergeCell ref="B12:B14"/>
    <mergeCell ref="B5:B7"/>
    <mergeCell ref="E5:E7"/>
    <mergeCell ref="F5:F7"/>
    <mergeCell ref="E8:E9"/>
    <mergeCell ref="F8:F9"/>
    <mergeCell ref="B9:B11"/>
    <mergeCell ref="E10:E11"/>
    <mergeCell ref="F10:F11"/>
    <mergeCell ref="E13:E14"/>
    <mergeCell ref="F13:F14"/>
    <mergeCell ref="A1:F1"/>
    <mergeCell ref="G1:L1"/>
    <mergeCell ref="G2:L2"/>
    <mergeCell ref="A2:A3"/>
    <mergeCell ref="B2:B3"/>
    <mergeCell ref="C2:C3"/>
    <mergeCell ref="D2:D3"/>
    <mergeCell ref="E2:E3"/>
    <mergeCell ref="F2:F3"/>
    <mergeCell ref="G76:L76"/>
    <mergeCell ref="G74:L74"/>
    <mergeCell ref="G78:L78"/>
    <mergeCell ref="G80:L80"/>
    <mergeCell ref="G82:L82"/>
  </mergeCells>
  <conditionalFormatting sqref="E8:E9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E36:F36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E38:F38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E42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E46:F46 E47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E55:F55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E58:F58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E60:F60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F68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8:F9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F12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F15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operator="greaterThanOrEqual" allowBlank="1" showInputMessage="1" showErrorMessage="1" sqref="F42:F43 F67"/>
  </dataValidations>
  <pageMargins left="0.39370078740157483" right="0.39370078740157483" top="0.98425196850393704" bottom="0.39370078740157483" header="0.31496062992125984" footer="0.11811023622047245"/>
  <pageSetup paperSize="9" scale="62" fitToHeight="0" orientation="landscape" r:id="rId1"/>
  <headerFooter>
    <oddFooter>&amp;CВерсія 2019.1</oddFooter>
  </headerFooter>
  <rowBreaks count="3" manualBreakCount="3">
    <brk id="37" max="12" man="1"/>
    <brk id="54" max="12" man="1"/>
    <brk id="6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topLeftCell="A14" zoomScale="60" zoomScaleNormal="100" workbookViewId="0">
      <selection activeCell="D14" sqref="D14"/>
    </sheetView>
  </sheetViews>
  <sheetFormatPr defaultColWidth="54.28515625" defaultRowHeight="15.75" x14ac:dyDescent="0.25"/>
  <cols>
    <col min="1" max="1" width="8.28515625" style="80" customWidth="1"/>
    <col min="2" max="2" width="54.28515625" style="80"/>
    <col min="3" max="3" width="32" style="82" customWidth="1"/>
    <col min="4" max="4" width="27.42578125" style="82" customWidth="1"/>
    <col min="5" max="16384" width="54.28515625" style="80"/>
  </cols>
  <sheetData>
    <row r="1" spans="1:4" ht="18.75" x14ac:dyDescent="0.25">
      <c r="A1" s="297" t="s">
        <v>229</v>
      </c>
      <c r="B1" s="297"/>
      <c r="C1" s="297"/>
      <c r="D1" s="297"/>
    </row>
    <row r="2" spans="1:4" ht="18.75" x14ac:dyDescent="0.25">
      <c r="A2" s="298" t="s">
        <v>230</v>
      </c>
      <c r="B2" s="298"/>
      <c r="C2" s="298"/>
      <c r="D2" s="298"/>
    </row>
    <row r="3" spans="1:4" x14ac:dyDescent="0.25">
      <c r="A3" s="293">
        <f>Опитувальник!D3</f>
        <v>0</v>
      </c>
      <c r="B3" s="294"/>
      <c r="C3" s="294"/>
      <c r="D3" s="294"/>
    </row>
    <row r="4" spans="1:4" x14ac:dyDescent="0.25">
      <c r="A4" s="291" t="s">
        <v>231</v>
      </c>
      <c r="B4" s="291"/>
      <c r="C4" s="291"/>
      <c r="D4" s="291"/>
    </row>
    <row r="5" spans="1:4" x14ac:dyDescent="0.25">
      <c r="A5" s="293">
        <f>Опитувальник!D4</f>
        <v>0</v>
      </c>
      <c r="B5" s="294"/>
      <c r="C5" s="294"/>
      <c r="D5" s="294"/>
    </row>
    <row r="6" spans="1:4" x14ac:dyDescent="0.25">
      <c r="A6" s="291" t="s">
        <v>232</v>
      </c>
      <c r="B6" s="291"/>
      <c r="C6" s="291"/>
      <c r="D6" s="291"/>
    </row>
    <row r="7" spans="1:4" ht="18.75" x14ac:dyDescent="0.25">
      <c r="A7" s="299" t="s">
        <v>233</v>
      </c>
      <c r="B7" s="299"/>
      <c r="C7" s="299"/>
      <c r="D7" s="299"/>
    </row>
    <row r="8" spans="1:4" ht="18.75" x14ac:dyDescent="0.25">
      <c r="A8" s="295">
        <f>Опитувальник!D5</f>
        <v>0</v>
      </c>
      <c r="B8" s="296"/>
      <c r="C8" s="296"/>
      <c r="D8" s="296"/>
    </row>
    <row r="9" spans="1:4" x14ac:dyDescent="0.25">
      <c r="A9" s="291" t="s">
        <v>217</v>
      </c>
      <c r="B9" s="291"/>
      <c r="C9" s="291"/>
      <c r="D9" s="291"/>
    </row>
    <row r="10" spans="1:4" x14ac:dyDescent="0.25">
      <c r="A10" s="293">
        <f>Опитувальник!D7</f>
        <v>0</v>
      </c>
      <c r="B10" s="294"/>
      <c r="C10" s="294"/>
      <c r="D10" s="294"/>
    </row>
    <row r="11" spans="1:4" x14ac:dyDescent="0.25">
      <c r="A11" s="291" t="s">
        <v>258</v>
      </c>
      <c r="B11" s="291"/>
      <c r="C11" s="291"/>
      <c r="D11" s="291"/>
    </row>
    <row r="12" spans="1:4" x14ac:dyDescent="0.25">
      <c r="A12" s="292"/>
      <c r="B12" s="292"/>
      <c r="C12" s="292"/>
      <c r="D12" s="292"/>
    </row>
    <row r="13" spans="1:4" x14ac:dyDescent="0.25">
      <c r="A13" s="81"/>
    </row>
    <row r="14" spans="1:4" s="83" customFormat="1" ht="96" customHeight="1" x14ac:dyDescent="0.25">
      <c r="A14" s="46" t="s">
        <v>0</v>
      </c>
      <c r="B14" s="46" t="s">
        <v>1</v>
      </c>
      <c r="C14" s="46" t="s">
        <v>234</v>
      </c>
      <c r="D14" s="46" t="s">
        <v>128</v>
      </c>
    </row>
    <row r="15" spans="1:4" x14ac:dyDescent="0.25">
      <c r="A15" s="84" t="s">
        <v>235</v>
      </c>
      <c r="B15" s="84" t="s">
        <v>236</v>
      </c>
      <c r="C15" s="85"/>
      <c r="D15" s="85"/>
    </row>
    <row r="16" spans="1:4" ht="31.5" x14ac:dyDescent="0.25">
      <c r="A16" s="86" t="s">
        <v>72</v>
      </c>
      <c r="B16" s="86" t="s">
        <v>237</v>
      </c>
      <c r="C16" s="87">
        <f>Опитувальник!D10</f>
        <v>0</v>
      </c>
      <c r="D16" s="87" t="str">
        <f>'Зведена таблиця'!F5</f>
        <v/>
      </c>
    </row>
    <row r="17" spans="1:4" x14ac:dyDescent="0.25">
      <c r="A17" s="86" t="s">
        <v>73</v>
      </c>
      <c r="B17" s="86" t="s">
        <v>99</v>
      </c>
      <c r="C17" s="87"/>
      <c r="D17" s="87"/>
    </row>
    <row r="18" spans="1:4" x14ac:dyDescent="0.25">
      <c r="A18" s="86" t="s">
        <v>74</v>
      </c>
      <c r="B18" s="86" t="s">
        <v>238</v>
      </c>
      <c r="C18" s="88">
        <f>'Зведена таблиця'!E10</f>
        <v>0</v>
      </c>
      <c r="D18" s="87">
        <f>'Зведена таблиця'!F10</f>
        <v>0</v>
      </c>
    </row>
    <row r="19" spans="1:4" ht="31.5" x14ac:dyDescent="0.25">
      <c r="A19" s="86" t="s">
        <v>75</v>
      </c>
      <c r="B19" s="86" t="s">
        <v>239</v>
      </c>
      <c r="C19" s="88">
        <f>'Зведена таблиця'!E13</f>
        <v>0</v>
      </c>
      <c r="D19" s="88">
        <f>'Зведена таблиця'!F13</f>
        <v>0</v>
      </c>
    </row>
    <row r="20" spans="1:4" ht="41.25" customHeight="1" x14ac:dyDescent="0.25">
      <c r="A20" s="86" t="s">
        <v>76</v>
      </c>
      <c r="B20" s="86" t="s">
        <v>240</v>
      </c>
      <c r="C20" s="87">
        <f>'Зведена таблиця'!E16</f>
        <v>0</v>
      </c>
      <c r="D20" s="87">
        <f>'Зведена таблиця'!F16</f>
        <v>0</v>
      </c>
    </row>
    <row r="21" spans="1:4" x14ac:dyDescent="0.25">
      <c r="A21" s="86" t="s">
        <v>77</v>
      </c>
      <c r="B21" s="86" t="s">
        <v>102</v>
      </c>
      <c r="C21" s="87"/>
      <c r="D21" s="87"/>
    </row>
    <row r="22" spans="1:4" ht="31.5" x14ac:dyDescent="0.25">
      <c r="A22" s="86" t="s">
        <v>78</v>
      </c>
      <c r="B22" s="86" t="s">
        <v>103</v>
      </c>
      <c r="C22" s="88">
        <f>'Зведена таблиця'!E20</f>
        <v>0</v>
      </c>
      <c r="D22" s="88">
        <f>'Зведена таблиця'!F20</f>
        <v>0</v>
      </c>
    </row>
    <row r="23" spans="1:4" ht="99.75" customHeight="1" x14ac:dyDescent="0.25">
      <c r="A23" s="86" t="s">
        <v>79</v>
      </c>
      <c r="B23" s="86" t="s">
        <v>241</v>
      </c>
      <c r="C23" s="87">
        <f>'Зведена таблиця'!E28</f>
        <v>0</v>
      </c>
      <c r="D23" s="87">
        <f>'Зведена таблиця'!F28</f>
        <v>0</v>
      </c>
    </row>
    <row r="24" spans="1:4" x14ac:dyDescent="0.25">
      <c r="A24" s="86" t="s">
        <v>81</v>
      </c>
      <c r="B24" s="86" t="s">
        <v>242</v>
      </c>
      <c r="C24" s="87">
        <f>'Зведена таблиця'!E33</f>
        <v>0</v>
      </c>
      <c r="D24" s="87">
        <f>'Зведена таблиця'!F33</f>
        <v>0</v>
      </c>
    </row>
    <row r="25" spans="1:4" ht="54.75" customHeight="1" x14ac:dyDescent="0.25">
      <c r="A25" s="86" t="s">
        <v>82</v>
      </c>
      <c r="B25" s="86" t="s">
        <v>136</v>
      </c>
      <c r="C25" s="87">
        <f>'Зведена таблиця'!E37</f>
        <v>0</v>
      </c>
      <c r="D25" s="87">
        <f>'Зведена таблиця'!F37</f>
        <v>5</v>
      </c>
    </row>
    <row r="26" spans="1:4" ht="94.5" x14ac:dyDescent="0.25">
      <c r="A26" s="86" t="s">
        <v>83</v>
      </c>
      <c r="B26" s="86" t="s">
        <v>151</v>
      </c>
      <c r="C26" s="88">
        <f>'Зведена таблиця'!E39</f>
        <v>0</v>
      </c>
      <c r="D26" s="88">
        <f>'Зведена таблиця'!F39</f>
        <v>0</v>
      </c>
    </row>
    <row r="27" spans="1:4" x14ac:dyDescent="0.25">
      <c r="A27" s="84"/>
      <c r="B27" s="84" t="s">
        <v>243</v>
      </c>
      <c r="C27" s="85"/>
      <c r="D27" s="89">
        <f>'Зведена таблиця'!F42</f>
        <v>5</v>
      </c>
    </row>
    <row r="28" spans="1:4" x14ac:dyDescent="0.25">
      <c r="A28" s="84" t="s">
        <v>244</v>
      </c>
      <c r="B28" s="84" t="s">
        <v>69</v>
      </c>
      <c r="C28" s="85"/>
      <c r="D28" s="85"/>
    </row>
    <row r="29" spans="1:4" ht="31.5" x14ac:dyDescent="0.25">
      <c r="A29" s="86" t="s">
        <v>12</v>
      </c>
      <c r="B29" s="86" t="s">
        <v>245</v>
      </c>
      <c r="C29" s="87">
        <f>'Зведена таблиця'!E48</f>
        <v>0</v>
      </c>
      <c r="D29" s="87">
        <f>'Зведена таблиця'!F48</f>
        <v>0</v>
      </c>
    </row>
    <row r="30" spans="1:4" ht="47.25" x14ac:dyDescent="0.25">
      <c r="A30" s="86" t="s">
        <v>16</v>
      </c>
      <c r="B30" s="86" t="s">
        <v>162</v>
      </c>
      <c r="C30" s="87">
        <f>'Зведена таблиця'!E52</f>
        <v>0</v>
      </c>
      <c r="D30" s="87">
        <f>'Зведена таблиця'!F52</f>
        <v>0</v>
      </c>
    </row>
    <row r="31" spans="1:4" ht="63" x14ac:dyDescent="0.25">
      <c r="A31" s="86" t="s">
        <v>17</v>
      </c>
      <c r="B31" s="86" t="s">
        <v>163</v>
      </c>
      <c r="C31" s="87">
        <f>'Зведена таблиця'!E53</f>
        <v>0</v>
      </c>
      <c r="D31" s="87">
        <f>'Зведена таблиця'!F53</f>
        <v>0</v>
      </c>
    </row>
    <row r="32" spans="1:4" ht="103.5" customHeight="1" x14ac:dyDescent="0.25">
      <c r="A32" s="86" t="s">
        <v>71</v>
      </c>
      <c r="B32" s="86" t="s">
        <v>164</v>
      </c>
      <c r="C32" s="87">
        <f>'Зведена таблиця'!E54</f>
        <v>0</v>
      </c>
      <c r="D32" s="87">
        <f>'Зведена таблиця'!F54</f>
        <v>0</v>
      </c>
    </row>
    <row r="33" spans="1:4" ht="72.75" customHeight="1" x14ac:dyDescent="0.25">
      <c r="A33" s="86" t="s">
        <v>80</v>
      </c>
      <c r="B33" s="86" t="s">
        <v>253</v>
      </c>
      <c r="C33" s="87">
        <f>'Зведена таблиця'!E56</f>
        <v>0</v>
      </c>
      <c r="D33" s="87">
        <f>'Зведена таблиця'!F56</f>
        <v>0</v>
      </c>
    </row>
    <row r="34" spans="1:4" ht="68.25" customHeight="1" x14ac:dyDescent="0.25">
      <c r="A34" s="86" t="s">
        <v>84</v>
      </c>
      <c r="B34" s="86" t="s">
        <v>254</v>
      </c>
      <c r="C34" s="88">
        <f>'Зведена таблиця'!E59</f>
        <v>0</v>
      </c>
      <c r="D34" s="88">
        <f>'Зведена таблиця'!F59</f>
        <v>0</v>
      </c>
    </row>
    <row r="35" spans="1:4" ht="84.75" customHeight="1" x14ac:dyDescent="0.25">
      <c r="A35" s="86" t="s">
        <v>13</v>
      </c>
      <c r="B35" s="86" t="s">
        <v>255</v>
      </c>
      <c r="C35" s="88">
        <f>'Зведена таблиця'!E61</f>
        <v>0</v>
      </c>
      <c r="D35" s="87">
        <f>'Зведена таблиця'!F61</f>
        <v>0</v>
      </c>
    </row>
    <row r="36" spans="1:4" ht="63" x14ac:dyDescent="0.25">
      <c r="A36" s="86" t="s">
        <v>70</v>
      </c>
      <c r="B36" s="86" t="s">
        <v>252</v>
      </c>
      <c r="C36" s="87">
        <f>'Зведена таблиця'!E66</f>
        <v>0</v>
      </c>
      <c r="D36" s="87">
        <f>'Зведена таблиця'!F66</f>
        <v>0</v>
      </c>
    </row>
    <row r="37" spans="1:4" ht="23.25" customHeight="1" x14ac:dyDescent="0.25">
      <c r="A37" s="289" t="s">
        <v>246</v>
      </c>
      <c r="B37" s="290"/>
      <c r="C37" s="85"/>
      <c r="D37" s="89">
        <f>'Зведена таблиця'!F67</f>
        <v>0</v>
      </c>
    </row>
    <row r="38" spans="1:4" ht="23.25" customHeight="1" x14ac:dyDescent="0.25">
      <c r="A38" s="289" t="s">
        <v>183</v>
      </c>
      <c r="B38" s="290"/>
      <c r="C38" s="85">
        <f>'Зведена таблиця'!E69+'Зведена таблиця'!E70+'Зведена таблиця'!E72</f>
        <v>0</v>
      </c>
      <c r="D38" s="89">
        <f>'Зведена таблиця'!F69</f>
        <v>0</v>
      </c>
    </row>
    <row r="39" spans="1:4" s="90" customFormat="1" ht="32.25" customHeight="1" x14ac:dyDescent="0.35">
      <c r="A39" s="286" t="s">
        <v>247</v>
      </c>
      <c r="B39" s="287"/>
      <c r="C39" s="288"/>
      <c r="D39" s="94">
        <f>'Зведена таблиця'!F75</f>
        <v>5</v>
      </c>
    </row>
    <row r="40" spans="1:4" x14ac:dyDescent="0.25">
      <c r="A40" s="81"/>
    </row>
  </sheetData>
  <sheetProtection algorithmName="SHA-512" hashValue="pQBHLhKoxHfbtY6lGextD9EwufQceLaOrAzLLND2yhkM5zzFhY4Wv8AqVRk9Au2brVej+8rPFpHowQnqDDq2OQ==" saltValue="dWDBJ3Mwx7kyDUTKYX6srA==" spinCount="100000" sheet="1" objects="1" scenarios="1" formatColumns="0" formatRows="0"/>
  <mergeCells count="15">
    <mergeCell ref="A5:D5"/>
    <mergeCell ref="A8:D8"/>
    <mergeCell ref="A10:D10"/>
    <mergeCell ref="A1:D1"/>
    <mergeCell ref="A2:D2"/>
    <mergeCell ref="A4:D4"/>
    <mergeCell ref="A3:D3"/>
    <mergeCell ref="A6:D6"/>
    <mergeCell ref="A7:D7"/>
    <mergeCell ref="A39:C39"/>
    <mergeCell ref="A37:B37"/>
    <mergeCell ref="A38:B38"/>
    <mergeCell ref="A9:D9"/>
    <mergeCell ref="A12:D12"/>
    <mergeCell ref="A11:D11"/>
  </mergeCells>
  <pageMargins left="0.98425196850393704" right="0.70866141732283472" top="0.74803149606299213" bottom="0.74803149606299213" header="0.31496062992125984" footer="0.31496062992125984"/>
  <pageSetup paperSize="9" scale="68" fitToHeight="0" orientation="portrait" r:id="rId1"/>
  <headerFooter>
    <oddFooter>&amp;CВерсія 2019.1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Опитувальник</vt:lpstr>
      <vt:lpstr>Зведена таблиця</vt:lpstr>
      <vt:lpstr>Лист самоаналізу</vt:lpstr>
      <vt:lpstr>'Зведена таблиця'!Область_друку</vt:lpstr>
      <vt:lpstr>Опитувальник!Область_друку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Kolos_T</dc:creator>
  <cp:lastModifiedBy>Zhurova_OM</cp:lastModifiedBy>
  <cp:lastPrinted>2019-03-20T16:43:29Z</cp:lastPrinted>
  <dcterms:created xsi:type="dcterms:W3CDTF">2018-12-21T13:11:07Z</dcterms:created>
  <dcterms:modified xsi:type="dcterms:W3CDTF">2019-03-29T07:36:12Z</dcterms:modified>
</cp:coreProperties>
</file>