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комунікаційні кампанії\Семінар атестація березень 2019\ШАБЛОНИ ЗАХИЩЕНІ\"/>
    </mc:Choice>
  </mc:AlternateContent>
  <bookViews>
    <workbookView xWindow="-105" yWindow="-105" windowWidth="19425" windowHeight="10425" activeTab="1"/>
  </bookViews>
  <sheets>
    <sheet name="Опитувальник" sheetId="15" r:id="rId1"/>
    <sheet name="Зведена таблиця" sheetId="3" r:id="rId2"/>
    <sheet name="Лист самоаналізу" sheetId="16" r:id="rId3"/>
  </sheets>
  <definedNames>
    <definedName name="_xlnm.Print_Area" localSheetId="1">'Зведена таблиця'!$A$1:$N$92</definedName>
    <definedName name="_xlnm.Print_Area" localSheetId="0">Опитувальник!$A$1:$G$209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6" l="1"/>
  <c r="A8" i="16"/>
  <c r="A5" i="16"/>
  <c r="A3" i="16"/>
  <c r="G111" i="15" l="1"/>
  <c r="G205" i="15" l="1"/>
  <c r="G81" i="3" l="1"/>
  <c r="G84" i="15" l="1"/>
  <c r="L89" i="3" l="1"/>
  <c r="K89" i="3"/>
  <c r="J89" i="3"/>
  <c r="I89" i="3"/>
  <c r="H89" i="3"/>
  <c r="G89" i="3"/>
  <c r="L87" i="3"/>
  <c r="K87" i="3"/>
  <c r="J87" i="3"/>
  <c r="I87" i="3"/>
  <c r="H87" i="3"/>
  <c r="G87" i="3"/>
  <c r="L85" i="3"/>
  <c r="K85" i="3"/>
  <c r="J85" i="3"/>
  <c r="I85" i="3"/>
  <c r="H85" i="3"/>
  <c r="G85" i="3"/>
  <c r="L83" i="3"/>
  <c r="K83" i="3"/>
  <c r="J83" i="3"/>
  <c r="I83" i="3"/>
  <c r="H83" i="3"/>
  <c r="G83" i="3"/>
  <c r="L81" i="3"/>
  <c r="K81" i="3"/>
  <c r="J81" i="3"/>
  <c r="I81" i="3"/>
  <c r="H81" i="3"/>
  <c r="G79" i="15" l="1"/>
  <c r="G76" i="15"/>
  <c r="G78" i="15"/>
  <c r="G77" i="15"/>
  <c r="G149" i="15" l="1"/>
  <c r="E5" i="3" l="1"/>
  <c r="F5" i="3" s="1"/>
  <c r="G150" i="15" l="1"/>
  <c r="G151" i="15"/>
  <c r="G152" i="15"/>
  <c r="G153" i="15"/>
  <c r="G154" i="15" l="1"/>
  <c r="G204" i="15"/>
  <c r="G206" i="15"/>
  <c r="G203" i="15"/>
  <c r="D198" i="15"/>
  <c r="C198" i="15"/>
  <c r="F198" i="15" s="1"/>
  <c r="F199" i="15" s="1"/>
  <c r="F197" i="15"/>
  <c r="F196" i="15"/>
  <c r="F195" i="15"/>
  <c r="F194" i="15"/>
  <c r="F193" i="15"/>
  <c r="F191" i="15"/>
  <c r="F190" i="15"/>
  <c r="F189" i="15"/>
  <c r="F188" i="15"/>
  <c r="F187" i="15"/>
  <c r="F185" i="15"/>
  <c r="F184" i="15"/>
  <c r="F183" i="15"/>
  <c r="F182" i="15"/>
  <c r="F181" i="15"/>
  <c r="F179" i="15"/>
  <c r="F178" i="15"/>
  <c r="F177" i="15"/>
  <c r="F176" i="15"/>
  <c r="F175" i="15"/>
  <c r="F173" i="15"/>
  <c r="F172" i="15"/>
  <c r="F171" i="15"/>
  <c r="F170" i="15"/>
  <c r="F169" i="15"/>
  <c r="G162" i="15"/>
  <c r="G161" i="15"/>
  <c r="G160" i="15"/>
  <c r="G159" i="15"/>
  <c r="F163" i="15"/>
  <c r="E64" i="3" s="1"/>
  <c r="C33" i="16" s="1"/>
  <c r="B154" i="15"/>
  <c r="G155" i="15" s="1"/>
  <c r="F154" i="15"/>
  <c r="E154" i="15"/>
  <c r="D154" i="15"/>
  <c r="C154" i="15"/>
  <c r="E142" i="15"/>
  <c r="E141" i="15"/>
  <c r="E140" i="15"/>
  <c r="E58" i="3" l="1"/>
  <c r="F61" i="3" s="1"/>
  <c r="E68" i="3"/>
  <c r="C34" i="16" s="1"/>
  <c r="G163" i="15"/>
  <c r="F64" i="3" s="1"/>
  <c r="D33" i="16" s="1"/>
  <c r="D32" i="16" l="1"/>
  <c r="C32" i="16"/>
  <c r="G199" i="15" l="1"/>
  <c r="F68" i="3"/>
  <c r="D34" i="16" s="1"/>
  <c r="G125" i="15" l="1"/>
  <c r="G124" i="15"/>
  <c r="G123" i="15"/>
  <c r="G129" i="15"/>
  <c r="G128" i="15"/>
  <c r="G127" i="15"/>
  <c r="G133" i="15"/>
  <c r="G132" i="15"/>
  <c r="G131" i="15"/>
  <c r="G137" i="15"/>
  <c r="G136" i="15"/>
  <c r="G135" i="15"/>
  <c r="G121" i="15"/>
  <c r="G120" i="15"/>
  <c r="G119" i="15"/>
  <c r="G46" i="15"/>
  <c r="F141" i="15" l="1"/>
  <c r="F142" i="15"/>
  <c r="G142" i="15" s="1"/>
  <c r="F140" i="15"/>
  <c r="G140" i="15" s="1"/>
  <c r="E28" i="3"/>
  <c r="C22" i="16" s="1"/>
  <c r="E54" i="3" l="1"/>
  <c r="C31" i="16" s="1"/>
  <c r="E50" i="3"/>
  <c r="C30" i="16" s="1"/>
  <c r="G141" i="15"/>
  <c r="F50" i="3" s="1"/>
  <c r="D30" i="16" s="1"/>
  <c r="F54" i="3"/>
  <c r="D31" i="16" s="1"/>
  <c r="F46" i="3"/>
  <c r="E46" i="3"/>
  <c r="C29" i="16" s="1"/>
  <c r="E16" i="3"/>
  <c r="E13" i="3"/>
  <c r="C18" i="16" s="1"/>
  <c r="E10" i="3"/>
  <c r="C17" i="16" s="1"/>
  <c r="E110" i="15"/>
  <c r="F110" i="15" s="1"/>
  <c r="G110" i="15" s="1"/>
  <c r="E109" i="15"/>
  <c r="F109" i="15" s="1"/>
  <c r="G109" i="15" s="1"/>
  <c r="E108" i="15"/>
  <c r="F108" i="15" s="1"/>
  <c r="G108" i="15" s="1"/>
  <c r="E107" i="15"/>
  <c r="F107" i="15" s="1"/>
  <c r="G107" i="15" s="1"/>
  <c r="E106" i="15"/>
  <c r="F106" i="15" s="1"/>
  <c r="G106" i="15" s="1"/>
  <c r="F100" i="15"/>
  <c r="E37" i="3" s="1"/>
  <c r="C24" i="16" s="1"/>
  <c r="G99" i="15"/>
  <c r="G98" i="15"/>
  <c r="G97" i="15"/>
  <c r="G96" i="15"/>
  <c r="G95" i="15"/>
  <c r="G94" i="15"/>
  <c r="G93" i="15"/>
  <c r="G92" i="15"/>
  <c r="G91" i="15"/>
  <c r="F85" i="15"/>
  <c r="E33" i="3" s="1"/>
  <c r="C23" i="16" s="1"/>
  <c r="G83" i="15"/>
  <c r="G82" i="15"/>
  <c r="G81" i="15"/>
  <c r="G80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E38" i="15"/>
  <c r="D38" i="15"/>
  <c r="C38" i="15"/>
  <c r="D39" i="15" s="1"/>
  <c r="F37" i="15"/>
  <c r="F36" i="15"/>
  <c r="F35" i="15"/>
  <c r="F34" i="15"/>
  <c r="F33" i="15"/>
  <c r="E29" i="15"/>
  <c r="D29" i="15"/>
  <c r="C29" i="15"/>
  <c r="D30" i="15" s="1"/>
  <c r="F28" i="15"/>
  <c r="F27" i="15"/>
  <c r="F26" i="15"/>
  <c r="F25" i="15"/>
  <c r="F24" i="15"/>
  <c r="G85" i="15" l="1"/>
  <c r="G86" i="15" s="1"/>
  <c r="F33" i="3"/>
  <c r="D23" i="16" s="1"/>
  <c r="D29" i="16"/>
  <c r="F73" i="3"/>
  <c r="D15" i="16"/>
  <c r="C15" i="16"/>
  <c r="F16" i="3"/>
  <c r="D19" i="16" s="1"/>
  <c r="C19" i="16"/>
  <c r="G100" i="15"/>
  <c r="G101" i="15" s="1"/>
  <c r="F37" i="3" s="1"/>
  <c r="D24" i="16" s="1"/>
  <c r="F29" i="15"/>
  <c r="F38" i="15"/>
  <c r="G71" i="15"/>
  <c r="F28" i="3" s="1"/>
  <c r="D22" i="16" s="1"/>
  <c r="G207" i="15"/>
  <c r="E75" i="3" s="1"/>
  <c r="F13" i="3"/>
  <c r="D18" i="16" s="1"/>
  <c r="F10" i="3"/>
  <c r="D17" i="16" s="1"/>
  <c r="D35" i="16" l="1"/>
  <c r="F39" i="3"/>
  <c r="D25" i="16" s="1"/>
  <c r="E39" i="3"/>
  <c r="C25" i="16" s="1"/>
  <c r="D40" i="15"/>
  <c r="G40" i="15" s="1"/>
  <c r="F20" i="3" s="1"/>
  <c r="D21" i="16" s="1"/>
  <c r="E20" i="3" l="1"/>
  <c r="C21" i="16" s="1"/>
  <c r="F42" i="3"/>
  <c r="E74" i="3" s="1"/>
  <c r="F75" i="3" l="1"/>
  <c r="F81" i="3" s="1"/>
  <c r="D26" i="16"/>
  <c r="D36" i="16" l="1"/>
  <c r="D37" i="16" l="1"/>
</calcChain>
</file>

<file path=xl/sharedStrings.xml><?xml version="1.0" encoding="utf-8"?>
<sst xmlns="http://schemas.openxmlformats.org/spreadsheetml/2006/main" count="518" uniqueCount="271">
  <si>
    <t>№ з/п</t>
  </si>
  <si>
    <t>Назва критерію</t>
  </si>
  <si>
    <t>Розрахунок балів</t>
  </si>
  <si>
    <t>+</t>
  </si>
  <si>
    <t>освіта</t>
  </si>
  <si>
    <t>Вид документа підтвердження</t>
  </si>
  <si>
    <t>2.1.</t>
  </si>
  <si>
    <t>2.2.</t>
  </si>
  <si>
    <t>Дотримання:</t>
  </si>
  <si>
    <t>правил внутрішнього трудового розпорядку</t>
  </si>
  <si>
    <t>2.1.1.</t>
  </si>
  <si>
    <t>2.1.2.</t>
  </si>
  <si>
    <t>вимог ст. 7 ЗУ "Про освіту"</t>
  </si>
  <si>
    <t>2.3.</t>
  </si>
  <si>
    <t>Участь у:</t>
  </si>
  <si>
    <t>засіданнях педагогічної ради, відділу, відділення, предметно-циклової комісії</t>
  </si>
  <si>
    <t>Документ про освіту</t>
  </si>
  <si>
    <t>мінімальний показник</t>
  </si>
  <si>
    <t>максимальний показник</t>
  </si>
  <si>
    <t>2.4.</t>
  </si>
  <si>
    <t>підвищення кваліфікації з навчальних дисциплін, які викладає</t>
  </si>
  <si>
    <t>2.5.</t>
  </si>
  <si>
    <t>відсутність або наявність конфліктів</t>
  </si>
  <si>
    <t>Свідоцтва, довідки, сертифікати про підвищення кваліфікації або участь у тренінгових програмах, програми майстер-класів, фотофіксація проходження майстер-класів в рамках фестивалів/конкурсів</t>
  </si>
  <si>
    <t>оцінка ОП за кожною дисципліною здобувачами, батьками</t>
  </si>
  <si>
    <t>позитивна</t>
  </si>
  <si>
    <t>нейтральна</t>
  </si>
  <si>
    <t>негативна</t>
  </si>
  <si>
    <t>Сольне (індивідуальне) виконавство або виставкова діяльність педпрацівника</t>
  </si>
  <si>
    <t>перемога викладача на професійних конкурсах всеукраїнського та міжнародного рівнів</t>
  </si>
  <si>
    <t>інша професійна мистецька д-ть, спрямована на розвиток педагогічної майстерності</t>
  </si>
  <si>
    <t>1 виступ</t>
  </si>
  <si>
    <t>1 перемога</t>
  </si>
  <si>
    <t>1 підтверджений факт</t>
  </si>
  <si>
    <t>додаткові показники - до 5 %</t>
  </si>
  <si>
    <t>Афіша, фото/відеофіксція</t>
  </si>
  <si>
    <t>диплом лауреата конкурсу</t>
  </si>
  <si>
    <t>диски із записами виконавства, портфоліо, нотні видання авторські або аранжування, записи постановок, буклети, каталоги виставок тощо</t>
  </si>
  <si>
    <t>Афіша, подяка, фото/відеофіксація, програма заходу, грамота, що підтверджує факт виступу, для колективів - списки учасників виступу (фестивалі, дитячі, юнацькі конкурси, конкурси-фесітивалі, виставки, дні міста, концерти школи, класу, покази тощо</t>
  </si>
  <si>
    <t>Мінімальна сума балів для отриманна відповідної категорії (тарифного розряду)</t>
  </si>
  <si>
    <t>Рівень володіння:</t>
  </si>
  <si>
    <t>Опанованим вважається репертуар, який складається з вивчених концертмейстерм творів, необхідних для супроводу навчальних занять на рівні, достатньому для досягнення здобувачами результатів навчання</t>
  </si>
  <si>
    <t>репертуарний список концермейстера, висновок викладача класу (учнівської групи, колективу) з указанням відсотка опанованого репертуару за весь міжатестаційний період+результати внутрішнього моніторингу якості освіти (довідка адміністрації)</t>
  </si>
  <si>
    <t>Рівень досягнення результатів  навчання здобувачів (моніторинг внутрішнього забезпечення якості освіти), довідка викладача класу (колектива), довідка адміністрації закладу</t>
  </si>
  <si>
    <t>висновок викладача класу (учнівської групи, колективу)  + результати внутрішнього моніторингу якості освіти (довідка адміністрації закладу)</t>
  </si>
  <si>
    <t>Супроводження лауреатів (переможців) учнівських або студентських конкурсів</t>
  </si>
  <si>
    <t>на шкільних, міських, районних конкурсах</t>
  </si>
  <si>
    <t>обласних та відкритих обласних конкурсах</t>
  </si>
  <si>
    <t>на всеукраїнських або міжнародних конкурсах</t>
  </si>
  <si>
    <t>Дипломи, сертифікати учнівських (студентськх) конкурсів. Враховують всеукраїнські та міжнародні конкурси, що проводяться за вимогами Примірного положення</t>
  </si>
  <si>
    <t>Не застосовується для концертмейстерів  відділв/відділень хореографії, концертмейстерів хору, вокалістів тощо, публічні виступи яких не вимагають супроводу концертмейстера</t>
  </si>
  <si>
    <t>Забезпечення спільно з викладачем досягнення навчальних результатів, визначених навчальною програмою…</t>
  </si>
  <si>
    <t>навчальним репертуаром та/або навичками музичної імпровізації (для концертмейстерів, що супроводжують джазових та естрадних виконавців)</t>
  </si>
  <si>
    <t>досконалий</t>
  </si>
  <si>
    <t>середній</t>
  </si>
  <si>
    <t>елементарний</t>
  </si>
  <si>
    <t>вища</t>
  </si>
  <si>
    <t>перша</t>
  </si>
  <si>
    <t>друга</t>
  </si>
  <si>
    <t>спеціаліст</t>
  </si>
  <si>
    <t>11 р</t>
  </si>
  <si>
    <t>10 р</t>
  </si>
  <si>
    <t>достатній</t>
  </si>
  <si>
    <t>50% тих, хто виступав у закладі</t>
  </si>
  <si>
    <t>60% тих, хто виступав у закладі/населеному пункті/районі</t>
  </si>
  <si>
    <t>70% тих, хто виступав у закладі/населеному пункті/районі/області (м.Києві)</t>
  </si>
  <si>
    <t>90% тих, хто виступав у закладі/населеному пункті/районі/області (м.Києві)/ за кордоном</t>
  </si>
  <si>
    <t>45% тих, хто виступав у закладі</t>
  </si>
  <si>
    <t>2.</t>
  </si>
  <si>
    <t>Відповідність кваліфікаційній категорії</t>
  </si>
  <si>
    <t>1.1.</t>
  </si>
  <si>
    <t>1.2.</t>
  </si>
  <si>
    <t>1.2.1.</t>
  </si>
  <si>
    <t>1.2.2.</t>
  </si>
  <si>
    <t>1.3.</t>
  </si>
  <si>
    <t>1.4.</t>
  </si>
  <si>
    <t>1.4.1.</t>
  </si>
  <si>
    <t>1.4.2.</t>
  </si>
  <si>
    <t>1.5.</t>
  </si>
  <si>
    <t>1.6.</t>
  </si>
  <si>
    <t>1.7.</t>
  </si>
  <si>
    <t>специфікою, прийомами супроводу сольного виконавства (відповідно до спеціалізації виконавця)</t>
  </si>
  <si>
    <t>Рівень творчого контакту зі здобувачами освіти та застосування прийомів ансамблевої взаємодії зі здобувачем</t>
  </si>
  <si>
    <t>у закладі</t>
  </si>
  <si>
    <t>Довідка адміністрації заладу (за підписом директора або заступника) з висновком за результатами моніторингу</t>
  </si>
  <si>
    <t>Копії планів засідань з зафіксованим прідвищем педпрацівника (у разі участі як доповідача). 
Довідки за підписом голів метод об"єднань, методкабінетів, центрів тощо (у разі участі як слухача)</t>
  </si>
  <si>
    <t>Довідка адміністрації закладу (за підписом директора або заступника) з указаною кількістю та характером конфлікту  за результатами моніторингу на підставі проведених розслідувань (вивчення ситуації)</t>
  </si>
  <si>
    <t>Довідка адміністрації закладу (за підписом директора або заступника) з висновком за результатами моніторингу - анкетування/опитування учнів та батьків або законних представників</t>
  </si>
  <si>
    <t>Показник</t>
  </si>
  <si>
    <t>кількість балів за досягнутий показник</t>
  </si>
  <si>
    <t>Показник, якого досяг викладач</t>
  </si>
  <si>
    <t>Отримана сума балів за міжатестаційний період</t>
  </si>
  <si>
    <t>1. Відповідність посаді</t>
  </si>
  <si>
    <t>немає вищої/довищої освіти</t>
  </si>
  <si>
    <t>Так</t>
  </si>
  <si>
    <t>Ні</t>
  </si>
  <si>
    <t>Частка 90% і більше</t>
  </si>
  <si>
    <t>Частка  від 60 до 89%</t>
  </si>
  <si>
    <t>Частка від 40 до 59%</t>
  </si>
  <si>
    <t>Частка від 10 до 39%</t>
  </si>
  <si>
    <t xml:space="preserve">Частка від 1% до 9% </t>
  </si>
  <si>
    <t>Частка 0</t>
  </si>
  <si>
    <t>шкільний рівень</t>
  </si>
  <si>
    <t>районний (міський) рівень</t>
  </si>
  <si>
    <t>обласний рівень</t>
  </si>
  <si>
    <t>всеукраїнський рівень</t>
  </si>
  <si>
    <t>Кількість конфліктів (в разі наявності)</t>
  </si>
  <si>
    <r>
      <t xml:space="preserve">максимальний показник </t>
    </r>
    <r>
      <rPr>
        <b/>
        <i/>
        <sz val="10"/>
        <color theme="1"/>
        <rFont val="Calibri"/>
        <family val="2"/>
        <charset val="204"/>
        <scheme val="minor"/>
      </rPr>
      <t>(розраховується як середнє статистичне до к-ті навчальних дисциплін, якщо читає більше, ніж одну)</t>
    </r>
  </si>
  <si>
    <t>2. Відповідність кваліфікаційній категорії</t>
  </si>
  <si>
    <t>Усього балів, отриманих для відповідності кваліфікаційній категорії (без відповідності посаді)</t>
  </si>
  <si>
    <t>Усього балів (відповідність займаній посаді, відповідність кваліфікаційній категорії)</t>
  </si>
  <si>
    <r>
      <rPr>
        <b/>
        <i/>
        <sz val="12"/>
        <color theme="1"/>
        <rFont val="Times New Roman"/>
        <family val="1"/>
        <charset val="204"/>
      </rPr>
      <t>Шаблон складається з двох частин: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1 аркуш - опитувальник.</t>
    </r>
    <r>
      <rPr>
        <i/>
        <sz val="12"/>
        <color theme="1"/>
        <rFont val="Times New Roman"/>
        <family val="1"/>
        <charset val="204"/>
      </rPr>
      <t xml:space="preserve"> Це Ваш робочий аркуш, в якому Ви можете записувати дані, отримані Вами з довідок та звітів.
</t>
    </r>
    <r>
      <rPr>
        <b/>
        <i/>
        <sz val="12"/>
        <color theme="1"/>
        <rFont val="Times New Roman"/>
        <family val="1"/>
        <charset val="204"/>
      </rPr>
      <t>2 аркуш - таблиця із підрахованими балами</t>
    </r>
    <r>
      <rPr>
        <i/>
        <sz val="12"/>
        <color theme="1"/>
        <rFont val="Times New Roman"/>
        <family val="1"/>
        <charset val="204"/>
      </rPr>
      <t xml:space="preserve">, які автоматично підраховані на основі заповненого 1-го аркушу.
</t>
    </r>
    <r>
      <rPr>
        <b/>
        <i/>
        <sz val="12"/>
        <color theme="1"/>
        <rFont val="Times New Roman"/>
        <family val="1"/>
        <charset val="204"/>
      </rPr>
      <t>3 аркуш - лист самоаналізу.</t>
    </r>
    <r>
      <rPr>
        <i/>
        <sz val="12"/>
        <color theme="1"/>
        <rFont val="Times New Roman"/>
        <family val="1"/>
        <charset val="204"/>
      </rPr>
      <t xml:space="preserve"> Після заповнення першого аркушу шаблон автоматично заповнить лист самоаналізу, який необхідно буде роздрукувати та додати до заяви про атестацію.</t>
    </r>
  </si>
  <si>
    <t>Найменування закладу (установи) освіти</t>
  </si>
  <si>
    <t>Прізвище, ініціали особи, що атестується</t>
  </si>
  <si>
    <t>Атестація на присвоєння (підтвердження)</t>
  </si>
  <si>
    <t>(зазначити посаду, кваліфікаційну категорію або педагогічне звання)</t>
  </si>
  <si>
    <t>Оберіть із списку рівень Вашої освіти</t>
  </si>
  <si>
    <r>
      <rPr>
        <b/>
        <i/>
        <sz val="12"/>
        <color theme="1"/>
        <rFont val="Times New Roman"/>
        <family val="1"/>
        <charset val="204"/>
      </rPr>
      <t>NB! Довища освіта:</t>
    </r>
    <r>
      <rPr>
        <i/>
        <sz val="12"/>
        <color theme="1"/>
        <rFont val="Times New Roman"/>
        <family val="1"/>
        <charset val="204"/>
      </rPr>
      <t xml:space="preserve"> освіта освітньо-кваліфікаційного рівня молодшого спеціаліста чи ступеня бакалавра
</t>
    </r>
    <r>
      <rPr>
        <b/>
        <i/>
        <sz val="12"/>
        <color theme="1"/>
        <rFont val="Times New Roman"/>
        <family val="1"/>
        <charset val="204"/>
      </rPr>
      <t>Вища освіта:</t>
    </r>
    <r>
      <rPr>
        <i/>
        <sz val="12"/>
        <color theme="1"/>
        <rFont val="Times New Roman"/>
        <family val="1"/>
        <charset val="204"/>
      </rPr>
      <t xml:space="preserve"> освіта освітньо-кваліфікаційного рівня спеціаліста або магістра</t>
    </r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</si>
  <si>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Показники в критеріях 1.2.1., 1.2.2., 1.3. вносяться на основі отриманої від адміністрації довідки</t>
    </r>
  </si>
  <si>
    <t>дотримання:</t>
  </si>
  <si>
    <t>вимог статті 7 Закону України "Про освіту" щодо мови освітнього процесу</t>
  </si>
  <si>
    <t>Наявність оформленої належним чином навчальної та/або службової (методичної) документації</t>
  </si>
  <si>
    <t>участь у:</t>
  </si>
  <si>
    <t>засіданнях педагогічної ради закладу, відділу (відділення, предметно-циклової комісії)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</si>
  <si>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Заповніть таблички нижче, яка допоможе автоматично розрахувати отримані Вами бали відповідно до частки відвідуваних засідань</t>
    </r>
  </si>
  <si>
    <t xml:space="preserve">Участь викладача у засіданнях педагогічної/методичної ради закладу/установи </t>
  </si>
  <si>
    <t>Навчальні роки м/а періоду</t>
  </si>
  <si>
    <t>Кількість проведенних засідань</t>
  </si>
  <si>
    <t xml:space="preserve">Кількість засідань, які відвідав педагогічний працівник </t>
  </si>
  <si>
    <t>Кількість засідань, які не відвідав пед.працівник з поважних причин</t>
  </si>
  <si>
    <t>Кількість засідань, які не відвідав працівник без поважних причин</t>
  </si>
  <si>
    <t>20_/20_</t>
  </si>
  <si>
    <t>ВСЬОГО:</t>
  </si>
  <si>
    <t>Частка відвідування у відсотках:</t>
  </si>
  <si>
    <t>Участь викладача у засіданнях відділу/відділення/циклової комісії</t>
  </si>
  <si>
    <t xml:space="preserve">Частка відвідування у відсотках (всього) </t>
  </si>
  <si>
    <t>Отримана кількість балів за критерієм</t>
  </si>
  <si>
    <t>Участь у методичних заходах, що проводяться у закладі (установі) та методичних об’єднаннях різного рівня (міські, районні, обласні, всеукраїнські), діяльність яких спрямована на обмін педагогічним та/або методичним досвідом, як слухач або доповідач (щороку не менш як 2 заходи);</t>
  </si>
  <si>
    <r>
      <rPr>
        <b/>
        <i/>
        <sz val="12"/>
        <color theme="1"/>
        <rFont val="Times New Roman"/>
        <family val="1"/>
        <charset val="204"/>
      </rPr>
      <t xml:space="preserve">NB! </t>
    </r>
    <r>
      <rPr>
        <i/>
        <sz val="12"/>
        <color theme="1"/>
        <rFont val="Times New Roman"/>
        <family val="1"/>
        <charset val="204"/>
      </rPr>
      <t>Заповніть табличку нижче, яка допоможе автоматично розрахувати отримані Вами бали за цим критерієм</t>
    </r>
  </si>
  <si>
    <t>Перелік методичних заходів, у яких узяв участь викладач</t>
  </si>
  <si>
    <t>Назва методичного заходу</t>
  </si>
  <si>
    <t>Навчальний рік</t>
  </si>
  <si>
    <t>Дата проведення</t>
  </si>
  <si>
    <r>
      <t xml:space="preserve">Функція </t>
    </r>
    <r>
      <rPr>
        <b/>
        <sz val="10"/>
        <color theme="1"/>
        <rFont val="Times New Roman"/>
        <family val="1"/>
        <charset val="204"/>
      </rPr>
      <t>(слухач/доповідач)</t>
    </r>
  </si>
  <si>
    <t>Рівень заходу</t>
  </si>
  <si>
    <t>Кількість балів</t>
  </si>
  <si>
    <t>Підвищення кваліфікації</t>
  </si>
  <si>
    <t>Вид заходу</t>
  </si>
  <si>
    <t>Кількість заходів, у яких педагог взяв участь</t>
  </si>
  <si>
    <t>Сума балів</t>
  </si>
  <si>
    <t>Курси підвищення кваліфікації з навчальної/навчальних дисципліни/дисциплін, яка/які викладає педагогічний працівник (для методистів – за напрямком методичної роботи) обсягом 60 і більше академічних годин у закладах, які мають відповідну ліцензію.</t>
  </si>
  <si>
    <t>Курси підвищення кваліфікації з української мови, педагогіки, психології (вікової), інших напрямів педагогічної діяльності, пов’язаних з роботою педагогічного працівника обсягом 60 академічних годин, або в іншому обсязі, у закладах, які мають відповідну ліцензію</t>
  </si>
  <si>
    <t>Cемінари, інші навчально-методичні заходи різного рівня, які проводяться як заходи з підвищення кваліфікації, у яких взяв участь педагогічний працівник як слухач</t>
  </si>
  <si>
    <t>Майстер-класи, які проводять науково-педагогічні працівники закладів вищої спеціалізованої освіти та/або іноземні фахівці з відповідних дисциплін, у тому числі й ті, які проводяться в рамках науково-практичних конференцій, міжнародних та всеукраїнських конкурсів, на запрошення мистецьких шкіл або культурно-мистецьких коледжів</t>
  </si>
  <si>
    <t>Тренінги з інформаційно-комп’ютерних технологій, психології, управління часом тощо; комп’ютерні курси; інші навчальні заходи, у тому числі й з мистецьких напрямків, які проводяться закладами, установами, громадськими та іншими організаціями, незалежно від форми власності та підпорядкування, статутною діяльністю яких передбачена проведення таких заходів</t>
  </si>
  <si>
    <t>Он-лайн курси і тренінги, які пропонуються освітніми інтернет-платформами та передбачають підтвердження їх проходження</t>
  </si>
  <si>
    <t>Підвищення кваліфікації з навчальних дисциплін «Образотворче мистецтво: станкове та декоративне», «Ліплення», «Фортепіано», «Скрипка», «Танець», «Музична грамота та практичне музикування», яке проводилося Державним науково-методичним центром змісту культурно-мистецької освіти в період з лютого до червня 2019 року</t>
  </si>
  <si>
    <t>ЗАГАЛОМ</t>
  </si>
  <si>
    <t>відсутність або наявність (кількість) конфліктів у колективі (класі, групі), пов’язаних з професійною діяльністю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</si>
  <si>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Користуючись довідкою, виданою навчальним закладом, заповніть таблицю нижче, яка допоможе автоматично розрахувати отримані Вами бали за цим критерієм</t>
    </r>
  </si>
  <si>
    <t>Відсутність чи наявність конфліктів у колективі (групі, класі), пов'язаних з професійною діяльністю</t>
  </si>
  <si>
    <t>Характер конфлікту та його наслідки</t>
  </si>
  <si>
    <t>Кількість випадків конфлкту (всього за міжатестаційний період</t>
  </si>
  <si>
    <r>
      <t xml:space="preserve">Сума балів, яка віднімається від </t>
    </r>
    <r>
      <rPr>
        <b/>
        <sz val="11"/>
        <color theme="1"/>
        <rFont val="Times New Roman"/>
        <family val="1"/>
        <charset val="204"/>
      </rPr>
      <t>максимального</t>
    </r>
    <r>
      <rPr>
        <b/>
        <sz val="12"/>
        <color theme="1"/>
        <rFont val="Times New Roman"/>
        <family val="1"/>
        <charset val="204"/>
      </rPr>
      <t xml:space="preserve"> балу 5</t>
    </r>
  </si>
  <si>
    <t>Конфлікти, припинені і вирішені в межах закладу (установи)</t>
  </si>
  <si>
    <t>Подібні конфлікти, що повторилися</t>
  </si>
  <si>
    <t>Конфлікти, припинені і вирішені в межах заладу (установи) внаслідок втручання адміністрації закладу (установи), а учня/студента переведено до іншого викладача</t>
  </si>
  <si>
    <t>Подібні конфлікти повторилися, або учень/студент покинув навчання в закладі внаслідок конфлікту</t>
  </si>
  <si>
    <t xml:space="preserve">Конфлікти, які набули розголосу та припинені внаслідок втручання органу управління або місцевого самоврядування (за підпорядкованістю) і сторони не мають претензій один до одного </t>
  </si>
  <si>
    <t>Конфлікти, які набули розголосу та припинені внаслідок втручання органу управління або місцевого самоврядування, а учня/студента переведено до іншого викладача</t>
  </si>
  <si>
    <t>Подібні конфлікти, що повторилися, або учень/студент покинув навчання внаслідок цього конфлікту</t>
  </si>
  <si>
    <t xml:space="preserve">Конфлікти, пов'язані з булінгом, психічним або фізичним насильством з боку педагогічного працівника стосовно учнів (їх батьків) або колег </t>
  </si>
  <si>
    <t>Кількість конфліктів</t>
  </si>
  <si>
    <t>оцінка освітнього процесу за кожною навчальною дисципліною (предметом) здобувачами освіти, їхніми батьками або іншими законними представниками за результатами щорічного добровільного опитування у межах внутрішнього моніторингу якості освіти.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</si>
  <si>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Користуючись довідкою, виданою навчальним закладом, заповніть таблицю нижче, яка допоможе автоматично розрахувати отримані Вами бали за цим критерієм. Дані необхідно вносити за результатом опитування по всім дисциплінам, які Ви викладаєте</t>
    </r>
  </si>
  <si>
    <t>Результати опитування учнів/стеднтів та/або їх законних опікунів</t>
  </si>
  <si>
    <t>Навчальний рік міжатестаційного періоду</t>
  </si>
  <si>
    <t>Кількість опитаних (всі опитування за всі роки міжатестаційного періоду)</t>
  </si>
  <si>
    <t>Кількість задоволених навчанням (осіб)</t>
  </si>
  <si>
    <t>% задоволених від загальної кількіості (підраховується автоматично)</t>
  </si>
  <si>
    <t xml:space="preserve">Оцінка за результатом </t>
  </si>
  <si>
    <t>Загальна середня кількість балів за міжатестаційний період (середнє арифметичне)</t>
  </si>
  <si>
    <t>Кількість отриманих балів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</si>
  <si>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підрахунку за цими показниками заповніть таблиці нижче, які допоможуть автоматично розрахувати отримані Вами бали за цим критерієм.</t>
    </r>
  </si>
  <si>
    <t>Досягнення учнями нормативних результатів навчання з навчальної дисципліни</t>
  </si>
  <si>
    <t>Кількість учнів у класі (всього)</t>
  </si>
  <si>
    <t>Кількість учнів, які досягли програмних результатів навчання (отримали оцінки "добре" та "Відмінно"</t>
  </si>
  <si>
    <t>Відсоток учнів, які досягли нормативних результатів (від загальної кількості)</t>
  </si>
  <si>
    <t>Кількість публічних виступів кожного здобувача освіти (сольних або у складі колективу) не враховуючи контрольні заходи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</si>
  <si>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підрахунку за цими показниками заповніть таблицю нижче, яка допоможуть автоматично розрахувати отримані Вами бали за цим критерієм.</t>
    </r>
  </si>
  <si>
    <t>Результати публічних виступів учнів/студентів викладача</t>
  </si>
  <si>
    <t>Всього</t>
  </si>
  <si>
    <t>Додаткові показники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</si>
  <si>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Якщо у Вас є досягнення за додатковими показниками, скористайтеся таблицею нижче для автоматичного підрахунку балів</t>
    </r>
  </si>
  <si>
    <t>Критерій додаткового показника</t>
  </si>
  <si>
    <t>Кількість виступів/перемог/підтверджених фактів</t>
  </si>
  <si>
    <t>Якщо Ви заповнили всі показники на цьому аркуші, перейдіть на наступний аркуш для перевірки даних та отриманих Вами балів</t>
  </si>
  <si>
    <t>ЛИСТ САМОАНАЛІЗУ</t>
  </si>
  <si>
    <t>педагогічного працівника</t>
  </si>
  <si>
    <r>
      <t>(найменування закладу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(установи) освіти)</t>
    </r>
  </si>
  <si>
    <t>(прізвище, ініціали особи, що атестується)</t>
  </si>
  <si>
    <t>для атестації на присвоєння (підтвердження)</t>
  </si>
  <si>
    <t>Показник, якого досягнуто педагогічним працівником за міжатестаційний період</t>
  </si>
  <si>
    <t>І.</t>
  </si>
  <si>
    <t>Відповідність займаній  посаді</t>
  </si>
  <si>
    <t>Вища освіта ступеня магістра/освітньо-кваліфікаційного рівня спеціаліста</t>
  </si>
  <si>
    <t>правил внутрішнього трудового розпорядку;</t>
  </si>
  <si>
    <t>вимог статті 7 Закону України «Про освіту» щодо мови освітнього процесу;</t>
  </si>
  <si>
    <t>наявність оформленої належним чином навчальної та/або службової (методичної) документації;</t>
  </si>
  <si>
    <t>методичних заходах, що проводяться у закладі (установі) та методичних об’єднаннях різного рівня (міські, районні, обласні, всеукраїнські), діяльність яких спрямована на обмін педагогічним та/або методичним досвідом, як слухач або доповідач (щороку не менш як 2 заходи);</t>
  </si>
  <si>
    <t>підвищення кваліфікації</t>
  </si>
  <si>
    <t>Усього балів за критеріями відповідності посаді</t>
  </si>
  <si>
    <t>Усього балів за критеріями відповідності категорії</t>
  </si>
  <si>
    <t>Усього балів</t>
  </si>
  <si>
    <r>
      <t xml:space="preserve">З метою надання педагогічним працівникам </t>
    </r>
    <r>
      <rPr>
        <b/>
        <sz val="13"/>
        <color theme="1"/>
        <rFont val="Times New Roman"/>
        <family val="1"/>
        <charset val="204"/>
      </rPr>
      <t>практичної допомоги</t>
    </r>
    <r>
      <rPr>
        <sz val="13"/>
        <color theme="1"/>
        <rFont val="Times New Roman"/>
        <family val="1"/>
        <charset val="204"/>
      </rPr>
      <t xml:space="preserve"> з питань заповнення листа самоаналізу із застосуванням нових критеріїв, а також підрахунку суми балів, Міністерством розроблені </t>
    </r>
    <r>
      <rPr>
        <b/>
        <sz val="13"/>
        <color theme="1"/>
        <rFont val="Times New Roman"/>
        <family val="1"/>
        <charset val="204"/>
      </rPr>
      <t>таблиці-шаблони</t>
    </r>
    <r>
      <rPr>
        <sz val="13"/>
        <color theme="1"/>
        <rFont val="Times New Roman"/>
        <family val="1"/>
        <charset val="204"/>
      </rPr>
      <t xml:space="preserve"> в форматі Excel окремо для кожної посади та кожного педагогічного звання.
</t>
    </r>
    <r>
      <rPr>
        <b/>
        <sz val="13"/>
        <color theme="1"/>
        <rFont val="Times New Roman"/>
        <family val="1"/>
        <charset val="204"/>
      </rPr>
      <t>Цей шаблон розроблений на допомогу концертмейстрам мистецьких шкіл, що супроводжують індивідуальні заняття, які атестуються</t>
    </r>
    <r>
      <rPr>
        <sz val="13"/>
        <color theme="1"/>
        <rFont val="Times New Roman"/>
        <family val="1"/>
        <charset val="204"/>
      </rPr>
      <t xml:space="preserve">
</t>
    </r>
  </si>
  <si>
    <t>Рівень володіння навчальним репертуаром та/або навичками музичної імпровізації (для концертмейстерів, що супроводжують джазових та естрадних виконавців)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</si>
  <si>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Користуючись довідкою, виданою навчальним закладом, заповніть таблицю нижче, яка допоможе автоматично розрахувати отримані Вами бали за цим критерієм. </t>
    </r>
  </si>
  <si>
    <t>Результат діяльності</t>
  </si>
  <si>
    <t xml:space="preserve">Результат оцінювання </t>
  </si>
  <si>
    <t>Результати діяльнотсі концертмейстера</t>
  </si>
  <si>
    <t>Назва дисципліни _______________________________________</t>
  </si>
  <si>
    <t>Прізвище, ініціали викладача, який надав висновок _______________________________________________</t>
  </si>
  <si>
    <t>Рівень володіння специфікою, прийомами супроводу сольного виконавства (відповідно до спеціалізації виконавця)</t>
  </si>
  <si>
    <t>Отримані бали за показником</t>
  </si>
  <si>
    <t>Кількість викладачів, які надали висновок</t>
  </si>
  <si>
    <t>Загальна сума балів за результатом</t>
  </si>
  <si>
    <t>Отриманий бал за показником</t>
  </si>
  <si>
    <t>Результати діяльності концертмейстера</t>
  </si>
  <si>
    <r>
      <rPr>
        <b/>
        <i/>
        <sz val="12"/>
        <color theme="1"/>
        <rFont val="Times New Roman"/>
        <family val="1"/>
        <charset val="204"/>
      </rPr>
      <t>NB!</t>
    </r>
    <r>
      <rPr>
        <i/>
        <sz val="12"/>
        <color theme="1"/>
        <rFont val="Times New Roman"/>
        <family val="1"/>
        <charset val="204"/>
      </rPr>
      <t xml:space="preserve"> Для виконання показника заміщення, заповніть таблицю нижче, яка допоможе автоматично розрахувати отримані Вами бали за цим критерієм. </t>
    </r>
  </si>
  <si>
    <t>Рівень конкурсу</t>
  </si>
  <si>
    <t>Кількість лауреатів (переможців) відповідного рівня</t>
  </si>
  <si>
    <t>У закладі</t>
  </si>
  <si>
    <t>Шкільний, міський, районний конкурс</t>
  </si>
  <si>
    <t>Обласний та відкритий обласний конкурс</t>
  </si>
  <si>
    <t>Всеукраїнський або міжнародний конкурс</t>
  </si>
  <si>
    <t>Забезпечення спільно з викладачем досягнення навчальних результатів, визначених навчальною програмою</t>
  </si>
  <si>
    <t>Дисципліна: (назва) та ПІБ викладача</t>
  </si>
  <si>
    <t>1) рівень володіння:</t>
  </si>
  <si>
    <t>навчальним репертуаром та/або навичками музичної імпровізації (для концертмейстерів, що супроводжують джазових та естрадних виконавців);</t>
  </si>
  <si>
    <t>рівень творчого контакту зі здобувачами освіти та застосування прийомів ансамблевої взаємодії зі здобувачем</t>
  </si>
  <si>
    <t>кількість публічних виступів здобувачів освіти (сольних), які супроводжував концертмейстер під час культурно-мистецьких заходів відповідного рівня</t>
  </si>
  <si>
    <t xml:space="preserve">супроводження лауреатів (переможців) учнівських або студентських виконавських конкурсів </t>
  </si>
  <si>
    <t>забезпечення спільно з викладачем досягнення навчальних результатів, визначених навчальною програмою за підсумками відповідних років навчання</t>
  </si>
  <si>
    <t>Освіта</t>
  </si>
  <si>
    <t>(зазначити: магістр, спеціаліст, бакалавр, молодший спеціаліст, середня спеціальна освіта)</t>
  </si>
  <si>
    <t>бакалавр, молодший спеціаліст, середня спеціальна освіта</t>
  </si>
  <si>
    <t>магістр, спеціаліст</t>
  </si>
  <si>
    <t>Усього публічних виступів учнів/студентів, виступи яких супроводжував концертмейстер</t>
  </si>
  <si>
    <t>кількість публічних виступів кожного здобувача освіти, які супроводжував концертмейстер під час культурно-мистецьких заходів відповідного рівня, враховуючи контрольні заходи, за міжатестаційний період</t>
  </si>
  <si>
    <t>Навчання обсягом не менше 60 академічних годин, яке проводиться як захід з підвищення кваліфікації</t>
  </si>
  <si>
    <t>Стажування за фахом у закладі вищої освіти (у тому числі за кордоном) обсягом не менше 60 академічних годин</t>
  </si>
  <si>
    <t xml:space="preserve"> для 2020 року</t>
  </si>
  <si>
    <t xml:space="preserve"> для 2021 року</t>
  </si>
  <si>
    <t xml:space="preserve"> для 2022 року</t>
  </si>
  <si>
    <t xml:space="preserve"> починаючи з 2023 року</t>
  </si>
  <si>
    <t xml:space="preserve"> для 2019 року</t>
  </si>
  <si>
    <t>1 захід обов'язковий (60 год.)</t>
  </si>
  <si>
    <t>1 захід, прирівняний до обов'язкового</t>
  </si>
  <si>
    <t>1 інший захід</t>
  </si>
  <si>
    <t>Усього отримано балів (на відповідність посаді)</t>
  </si>
  <si>
    <t>Кількість виступів учнів/студентів викладачів, у класі яких працює концертмейстер, за його міжатестаційний період, всього</t>
  </si>
  <si>
    <t>З них кількість виступів, які супроводжував концертмейстер на заходах</t>
  </si>
  <si>
    <t>у закладі/населеному пункті</t>
  </si>
  <si>
    <t>в районі/місті</t>
  </si>
  <si>
    <t>обласного рівня</t>
  </si>
  <si>
    <t>всеукраїнського рівня або за кордоном</t>
  </si>
  <si>
    <t>Зведена таблиця для концертмейстрів мистецьких шкіл, що супроводжують індивідуальні заняття, які атестуються</t>
  </si>
  <si>
    <t>не менше 2-х методичних заходах щорічно</t>
  </si>
  <si>
    <t>Наявність оформленої належним чином навчальної та/або службової (методичної)  документації</t>
  </si>
  <si>
    <t>участь у якості доповідача у наукових, науково-практичних, науково-методичних конференціях з питань розвитку мистецтва, культурно-мистецької освіти</t>
  </si>
  <si>
    <t>Таблиця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</si>
</sst>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u/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lightDown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fgColor theme="9" tint="-0.49998474074526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9" tint="-0.499984740745262"/>
        <bgColor theme="9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9" fontId="9" fillId="0" borderId="0" applyFont="0" applyFill="0" applyBorder="0" applyAlignment="0" applyProtection="0"/>
  </cellStyleXfs>
  <cellXfs count="3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5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9" fontId="0" fillId="7" borderId="1" xfId="0" applyNumberForma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1" fillId="0" borderId="0" xfId="0" applyFont="1" applyAlignment="1">
      <alignment wrapText="1"/>
    </xf>
    <xf numFmtId="0" fontId="11" fillId="7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1" fillId="7" borderId="0" xfId="0" applyFont="1" applyFill="1" applyAlignment="1">
      <alignment horizontal="center" wrapText="1"/>
    </xf>
    <xf numFmtId="0" fontId="12" fillId="7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" fontId="16" fillId="11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22" fillId="11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2" fontId="12" fillId="7" borderId="0" xfId="0" applyNumberFormat="1" applyFont="1" applyFill="1" applyAlignment="1">
      <alignment wrapText="1"/>
    </xf>
    <xf numFmtId="0" fontId="12" fillId="7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center" wrapText="1"/>
    </xf>
    <xf numFmtId="0" fontId="13" fillId="7" borderId="0" xfId="0" applyFont="1" applyFill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19" fillId="11" borderId="1" xfId="4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7" borderId="0" xfId="0" applyFont="1" applyFill="1" applyAlignment="1">
      <alignment wrapText="1"/>
    </xf>
    <xf numFmtId="0" fontId="11" fillId="7" borderId="0" xfId="0" applyFont="1" applyFill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left" wrapText="1"/>
    </xf>
    <xf numFmtId="0" fontId="19" fillId="7" borderId="0" xfId="0" applyFont="1" applyFill="1" applyAlignment="1">
      <alignment horizontal="center" vertical="center" wrapText="1"/>
    </xf>
    <xf numFmtId="1" fontId="12" fillId="7" borderId="0" xfId="0" applyNumberFormat="1" applyFont="1" applyFill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horizontal="center" vertical="center" wrapText="1"/>
    </xf>
    <xf numFmtId="16" fontId="11" fillId="7" borderId="1" xfId="0" applyNumberFormat="1" applyFont="1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28" fillId="0" borderId="0" xfId="0" applyFont="1"/>
    <xf numFmtId="0" fontId="19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30" fillId="0" borderId="0" xfId="0" applyFont="1"/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34" fillId="0" borderId="0" xfId="0" applyFont="1"/>
    <xf numFmtId="0" fontId="0" fillId="0" borderId="5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4" fillId="16" borderId="1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22" fillId="11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0" fillId="0" borderId="0" xfId="0" applyFont="1"/>
    <xf numFmtId="164" fontId="22" fillId="11" borderId="2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18" borderId="1" xfId="0" applyFont="1" applyFill="1" applyBorder="1" applyAlignment="1" applyProtection="1">
      <alignment horizontal="center" vertical="center" wrapText="1"/>
      <protection locked="0" hidden="1"/>
    </xf>
    <xf numFmtId="0" fontId="19" fillId="13" borderId="1" xfId="0" applyFont="1" applyFill="1" applyBorder="1" applyAlignment="1" applyProtection="1">
      <alignment horizontal="center" vertical="center" wrapText="1"/>
      <protection locked="0"/>
    </xf>
    <xf numFmtId="0" fontId="19" fillId="13" borderId="1" xfId="0" applyFont="1" applyFill="1" applyBorder="1" applyAlignment="1" applyProtection="1">
      <alignment wrapText="1"/>
      <protection locked="0"/>
    </xf>
    <xf numFmtId="0" fontId="19" fillId="18" borderId="1" xfId="0" applyFont="1" applyFill="1" applyBorder="1" applyAlignment="1" applyProtection="1">
      <alignment horizontal="center" wrapText="1"/>
      <protection locked="0"/>
    </xf>
    <xf numFmtId="0" fontId="11" fillId="18" borderId="1" xfId="0" applyFont="1" applyFill="1" applyBorder="1" applyAlignment="1" applyProtection="1">
      <alignment horizontal="center" vertical="center" wrapText="1"/>
      <protection locked="0"/>
    </xf>
    <xf numFmtId="0" fontId="15" fillId="11" borderId="1" xfId="0" applyFont="1" applyFill="1" applyBorder="1" applyAlignment="1" applyProtection="1">
      <alignment horizontal="center" vertical="center" wrapText="1"/>
    </xf>
    <xf numFmtId="0" fontId="35" fillId="18" borderId="1" xfId="0" applyFont="1" applyFill="1" applyBorder="1" applyAlignment="1" applyProtection="1">
      <alignment vertical="center" wrapText="1"/>
      <protection locked="0"/>
    </xf>
    <xf numFmtId="164" fontId="4" fillId="0" borderId="7" xfId="0" applyNumberFormat="1" applyFont="1" applyBorder="1" applyAlignment="1">
      <alignment horizontal="center" vertical="center"/>
    </xf>
    <xf numFmtId="0" fontId="19" fillId="13" borderId="1" xfId="0" applyFont="1" applyFill="1" applyBorder="1" applyAlignment="1" applyProtection="1">
      <alignment horizontal="center" vertical="center" wrapText="1"/>
      <protection locked="0"/>
    </xf>
    <xf numFmtId="0" fontId="15" fillId="11" borderId="1" xfId="0" applyFont="1" applyFill="1" applyBorder="1" applyAlignment="1" applyProtection="1">
      <alignment horizontal="left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1" fontId="15" fillId="11" borderId="2" xfId="0" applyNumberFormat="1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13" borderId="2" xfId="0" applyFont="1" applyFill="1" applyBorder="1" applyAlignment="1" applyProtection="1">
      <alignment horizontal="left" vertical="center" wrapText="1"/>
      <protection locked="0"/>
    </xf>
    <xf numFmtId="0" fontId="19" fillId="13" borderId="3" xfId="0" applyFont="1" applyFill="1" applyBorder="1" applyAlignment="1" applyProtection="1">
      <alignment horizontal="left" vertical="center" wrapText="1"/>
      <protection locked="0"/>
    </xf>
    <xf numFmtId="0" fontId="19" fillId="13" borderId="1" xfId="0" applyFont="1" applyFill="1" applyBorder="1" applyAlignment="1" applyProtection="1">
      <alignment horizontal="center" vertical="center" wrapText="1"/>
      <protection locked="0"/>
    </xf>
    <xf numFmtId="1" fontId="19" fillId="11" borderId="2" xfId="0" applyNumberFormat="1" applyFont="1" applyFill="1" applyBorder="1" applyAlignment="1">
      <alignment horizontal="center" vertical="center" wrapText="1"/>
    </xf>
    <xf numFmtId="1" fontId="19" fillId="11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18" borderId="2" xfId="0" applyFont="1" applyFill="1" applyBorder="1" applyAlignment="1" applyProtection="1">
      <alignment horizontal="center" vertical="center" wrapText="1"/>
      <protection locked="0"/>
    </xf>
    <xf numFmtId="0" fontId="19" fillId="18" borderId="3" xfId="0" applyFont="1" applyFill="1" applyBorder="1" applyAlignment="1" applyProtection="1">
      <alignment horizontal="center" vertical="center" wrapText="1"/>
      <protection locked="0"/>
    </xf>
    <xf numFmtId="0" fontId="15" fillId="18" borderId="2" xfId="0" applyFont="1" applyFill="1" applyBorder="1" applyAlignment="1" applyProtection="1">
      <alignment horizontal="center" vertical="center" wrapText="1"/>
      <protection locked="0"/>
    </xf>
    <xf numFmtId="0" fontId="15" fillId="18" borderId="4" xfId="0" applyFont="1" applyFill="1" applyBorder="1" applyAlignment="1" applyProtection="1">
      <alignment horizontal="center" vertical="center" wrapText="1"/>
      <protection locked="0"/>
    </xf>
    <xf numFmtId="0" fontId="15" fillId="18" borderId="3" xfId="0" applyFont="1" applyFill="1" applyBorder="1" applyAlignment="1" applyProtection="1">
      <alignment horizontal="center" vertical="center" wrapText="1"/>
      <protection locked="0"/>
    </xf>
    <xf numFmtId="0" fontId="19" fillId="13" borderId="1" xfId="0" applyFont="1" applyFill="1" applyBorder="1" applyAlignment="1" applyProtection="1">
      <alignment horizontal="left" vertical="center" wrapText="1"/>
      <protection locked="0"/>
    </xf>
    <xf numFmtId="0" fontId="12" fillId="7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3" fillId="17" borderId="0" xfId="0" applyFont="1" applyFill="1" applyAlignment="1">
      <alignment horizontal="center" vertical="center" wrapText="1"/>
    </xf>
    <xf numFmtId="0" fontId="21" fillId="7" borderId="2" xfId="0" applyFont="1" applyFill="1" applyBorder="1" applyAlignment="1">
      <alignment horizontal="right" vertical="center" wrapText="1"/>
    </xf>
    <xf numFmtId="0" fontId="21" fillId="7" borderId="4" xfId="0" applyFont="1" applyFill="1" applyBorder="1" applyAlignment="1">
      <alignment horizontal="right" vertical="center" wrapText="1"/>
    </xf>
    <xf numFmtId="0" fontId="21" fillId="7" borderId="3" xfId="0" applyFont="1" applyFill="1" applyBorder="1" applyAlignment="1">
      <alignment horizontal="righ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2" fillId="7" borderId="1" xfId="0" applyFont="1" applyFill="1" applyBorder="1" applyAlignment="1">
      <alignment horizontal="left" vertical="center" wrapText="1"/>
    </xf>
    <xf numFmtId="0" fontId="13" fillId="17" borderId="0" xfId="0" applyFont="1" applyFill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" fontId="15" fillId="13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13" borderId="3" xfId="4" applyNumberFormat="1" applyFont="1" applyFill="1" applyBorder="1" applyAlignment="1" applyProtection="1">
      <alignment horizontal="center" vertical="center" wrapText="1"/>
      <protection locked="0"/>
    </xf>
    <xf numFmtId="0" fontId="15" fillId="13" borderId="2" xfId="0" applyFont="1" applyFill="1" applyBorder="1" applyAlignment="1" applyProtection="1">
      <alignment horizontal="center" vertical="center" wrapText="1"/>
      <protection locked="0"/>
    </xf>
    <xf numFmtId="0" fontId="15" fillId="13" borderId="4" xfId="0" applyFont="1" applyFill="1" applyBorder="1" applyAlignment="1" applyProtection="1">
      <alignment horizontal="center" vertical="center" wrapText="1"/>
      <protection locked="0"/>
    </xf>
    <xf numFmtId="0" fontId="15" fillId="13" borderId="3" xfId="0" applyFont="1" applyFill="1" applyBorder="1" applyAlignment="1" applyProtection="1">
      <alignment horizontal="center" vertical="center" wrapText="1"/>
      <protection locked="0"/>
    </xf>
    <xf numFmtId="1" fontId="15" fillId="13" borderId="4" xfId="4" applyNumberFormat="1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8" fillId="1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11" borderId="1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right" vertical="center" wrapText="1"/>
    </xf>
    <xf numFmtId="0" fontId="19" fillId="18" borderId="1" xfId="0" applyFont="1" applyFill="1" applyBorder="1" applyAlignment="1" applyProtection="1">
      <alignment horizontal="left" wrapText="1"/>
      <protection locked="0"/>
    </xf>
    <xf numFmtId="0" fontId="20" fillId="11" borderId="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49" fontId="16" fillId="18" borderId="10" xfId="0" applyNumberFormat="1" applyFont="1" applyFill="1" applyBorder="1" applyAlignment="1" applyProtection="1">
      <alignment horizontal="center" wrapText="1"/>
      <protection locked="0"/>
    </xf>
    <xf numFmtId="0" fontId="17" fillId="7" borderId="14" xfId="0" applyFont="1" applyFill="1" applyBorder="1" applyAlignment="1">
      <alignment horizontal="center" vertical="top" wrapText="1"/>
    </xf>
    <xf numFmtId="0" fontId="11" fillId="17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 applyProtection="1">
      <alignment horizontal="center" vertical="center" wrapText="1"/>
      <protection locked="0"/>
    </xf>
    <xf numFmtId="0" fontId="12" fillId="18" borderId="4" xfId="0" applyFont="1" applyFill="1" applyBorder="1" applyAlignment="1" applyProtection="1">
      <alignment horizontal="center" vertical="center" wrapText="1"/>
      <protection locked="0"/>
    </xf>
    <xf numFmtId="0" fontId="12" fillId="18" borderId="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16" borderId="5" xfId="0" applyNumberFormat="1" applyFont="1" applyFill="1" applyBorder="1" applyAlignment="1">
      <alignment horizontal="center" vertical="center"/>
    </xf>
    <xf numFmtId="164" fontId="4" fillId="16" borderId="7" xfId="0" applyNumberFormat="1" applyFont="1" applyFill="1" applyBorder="1" applyAlignment="1">
      <alignment horizontal="center" vertical="center"/>
    </xf>
    <xf numFmtId="164" fontId="4" fillId="16" borderId="6" xfId="0" applyNumberFormat="1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6" fillId="10" borderId="1" xfId="2" applyFont="1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6" fillId="10" borderId="6" xfId="2" applyFont="1" applyFill="1" applyBorder="1" applyAlignment="1">
      <alignment horizontal="center" vertical="center"/>
    </xf>
    <xf numFmtId="0" fontId="6" fillId="10" borderId="7" xfId="2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6" fillId="7" borderId="10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right" vertical="center"/>
    </xf>
    <xf numFmtId="0" fontId="6" fillId="7" borderId="5" xfId="3" applyFont="1" applyFill="1" applyBorder="1" applyAlignment="1">
      <alignment horizontal="center" vertical="center"/>
    </xf>
    <xf numFmtId="0" fontId="6" fillId="7" borderId="6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center" vertical="center" wrapText="1"/>
    </xf>
    <xf numFmtId="0" fontId="6" fillId="7" borderId="6" xfId="3" applyFont="1" applyFill="1" applyBorder="1" applyAlignment="1">
      <alignment horizontal="center" vertical="center" wrapText="1"/>
    </xf>
    <xf numFmtId="0" fontId="6" fillId="7" borderId="2" xfId="3" applyFont="1" applyFill="1" applyBorder="1" applyAlignment="1">
      <alignment horizontal="center" vertical="center"/>
    </xf>
    <xf numFmtId="0" fontId="6" fillId="7" borderId="4" xfId="3" applyFont="1" applyFill="1" applyBorder="1" applyAlignment="1">
      <alignment horizontal="center" vertical="center"/>
    </xf>
    <xf numFmtId="0" fontId="6" fillId="7" borderId="3" xfId="3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49" fontId="42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49" fontId="42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 vertical="top"/>
    </xf>
  </cellXfs>
  <cellStyles count="5">
    <cellStyle name="Відсотковий" xfId="4" builtinId="5"/>
    <cellStyle name="Гарний" xfId="1" builtinId="26"/>
    <cellStyle name="Звичайний" xfId="0" builtinId="0"/>
    <cellStyle name="Нейтральний" xfId="3" builtinId="28"/>
    <cellStyle name="Погани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9"/>
  <sheetViews>
    <sheetView view="pageBreakPreview" topLeftCell="A194" zoomScale="64" zoomScaleNormal="100" zoomScaleSheetLayoutView="64" workbookViewId="0">
      <selection activeCell="E206" sqref="E206:F206"/>
    </sheetView>
  </sheetViews>
  <sheetFormatPr defaultColWidth="9.140625" defaultRowHeight="16.5" x14ac:dyDescent="0.25"/>
  <cols>
    <col min="1" max="1" width="15.7109375" style="40" customWidth="1"/>
    <col min="2" max="2" width="19" style="40" customWidth="1"/>
    <col min="3" max="3" width="19.7109375" style="40" customWidth="1"/>
    <col min="4" max="4" width="17.28515625" style="40" customWidth="1"/>
    <col min="5" max="5" width="20" style="40" customWidth="1"/>
    <col min="6" max="6" width="16.85546875" style="68" customWidth="1"/>
    <col min="7" max="7" width="26.140625" style="40" customWidth="1"/>
    <col min="8" max="8" width="10.85546875" style="40" bestFit="1" customWidth="1"/>
    <col min="9" max="9" width="18.7109375" style="40" bestFit="1" customWidth="1"/>
    <col min="10" max="16384" width="9.140625" style="40"/>
  </cols>
  <sheetData>
    <row r="1" spans="1:7" ht="125.25" customHeight="1" x14ac:dyDescent="0.25">
      <c r="A1" s="216" t="s">
        <v>214</v>
      </c>
      <c r="B1" s="216"/>
      <c r="C1" s="216"/>
      <c r="D1" s="216"/>
      <c r="E1" s="216"/>
      <c r="F1" s="216"/>
      <c r="G1" s="216"/>
    </row>
    <row r="2" spans="1:7" s="41" customFormat="1" ht="126.75" customHeight="1" x14ac:dyDescent="0.25">
      <c r="A2" s="217" t="s">
        <v>111</v>
      </c>
      <c r="B2" s="217"/>
      <c r="C2" s="217"/>
      <c r="D2" s="217"/>
      <c r="E2" s="217"/>
      <c r="F2" s="217"/>
      <c r="G2" s="217"/>
    </row>
    <row r="3" spans="1:7" s="42" customFormat="1" ht="18.75" x14ac:dyDescent="0.3">
      <c r="A3" s="213" t="s">
        <v>112</v>
      </c>
      <c r="B3" s="213"/>
      <c r="C3" s="213"/>
      <c r="D3" s="214"/>
      <c r="E3" s="214"/>
      <c r="F3" s="214"/>
      <c r="G3" s="214"/>
    </row>
    <row r="4" spans="1:7" s="42" customFormat="1" ht="18.75" x14ac:dyDescent="0.3">
      <c r="A4" s="213" t="s">
        <v>113</v>
      </c>
      <c r="B4" s="213"/>
      <c r="C4" s="213"/>
      <c r="D4" s="214"/>
      <c r="E4" s="214"/>
      <c r="F4" s="214"/>
      <c r="G4" s="214"/>
    </row>
    <row r="5" spans="1:7" s="42" customFormat="1" ht="18.75" x14ac:dyDescent="0.3">
      <c r="A5" s="213" t="s">
        <v>114</v>
      </c>
      <c r="B5" s="213"/>
      <c r="C5" s="213"/>
      <c r="D5" s="214"/>
      <c r="E5" s="214"/>
      <c r="F5" s="214"/>
      <c r="G5" s="214"/>
    </row>
    <row r="6" spans="1:7" x14ac:dyDescent="0.25">
      <c r="A6" s="41"/>
      <c r="B6" s="41"/>
      <c r="C6" s="41"/>
      <c r="D6" s="215" t="s">
        <v>115</v>
      </c>
      <c r="E6" s="215"/>
      <c r="F6" s="215"/>
      <c r="G6" s="215"/>
    </row>
    <row r="7" spans="1:7" s="42" customFormat="1" ht="18.75" x14ac:dyDescent="0.3">
      <c r="A7" s="213" t="s">
        <v>243</v>
      </c>
      <c r="B7" s="213"/>
      <c r="C7" s="213"/>
      <c r="D7" s="214"/>
      <c r="E7" s="214"/>
      <c r="F7" s="214"/>
      <c r="G7" s="214"/>
    </row>
    <row r="8" spans="1:7" s="42" customFormat="1" ht="15.75" x14ac:dyDescent="0.25">
      <c r="A8" s="105"/>
      <c r="B8" s="105"/>
      <c r="C8" s="105"/>
      <c r="D8" s="215" t="s">
        <v>244</v>
      </c>
      <c r="E8" s="215"/>
      <c r="F8" s="215"/>
      <c r="G8" s="215"/>
    </row>
    <row r="9" spans="1:7" x14ac:dyDescent="0.25">
      <c r="A9" s="41"/>
      <c r="B9" s="41"/>
      <c r="C9" s="41"/>
      <c r="D9" s="41"/>
      <c r="E9" s="41"/>
      <c r="F9" s="43"/>
      <c r="G9" s="41"/>
    </row>
    <row r="10" spans="1:7" ht="31.5" customHeight="1" x14ac:dyDescent="0.25">
      <c r="A10" s="189" t="s">
        <v>92</v>
      </c>
      <c r="B10" s="189"/>
      <c r="C10" s="189"/>
      <c r="D10" s="189"/>
      <c r="E10" s="189"/>
      <c r="F10" s="189"/>
      <c r="G10" s="189"/>
    </row>
    <row r="11" spans="1:7" ht="33.75" customHeight="1" x14ac:dyDescent="0.25">
      <c r="A11" s="44" t="s">
        <v>70</v>
      </c>
      <c r="B11" s="218" t="s">
        <v>116</v>
      </c>
      <c r="C11" s="219"/>
      <c r="D11" s="220"/>
      <c r="E11" s="221"/>
      <c r="F11" s="221"/>
      <c r="G11" s="222"/>
    </row>
    <row r="12" spans="1:7" ht="49.5" customHeight="1" x14ac:dyDescent="0.25">
      <c r="A12" s="154" t="s">
        <v>117</v>
      </c>
      <c r="B12" s="154"/>
      <c r="C12" s="154"/>
      <c r="D12" s="154"/>
      <c r="E12" s="154"/>
      <c r="F12" s="154"/>
      <c r="G12" s="154"/>
    </row>
    <row r="13" spans="1:7" ht="12" customHeight="1" x14ac:dyDescent="0.25">
      <c r="A13" s="41"/>
      <c r="B13" s="41"/>
      <c r="C13" s="41"/>
      <c r="D13" s="41"/>
      <c r="E13" s="41"/>
      <c r="F13" s="43"/>
      <c r="G13" s="41"/>
    </row>
    <row r="14" spans="1:7" s="45" customFormat="1" ht="23.25" customHeight="1" x14ac:dyDescent="0.25">
      <c r="A14" s="154" t="s">
        <v>118</v>
      </c>
      <c r="B14" s="154"/>
      <c r="C14" s="154"/>
      <c r="D14" s="154"/>
      <c r="E14" s="154"/>
      <c r="F14" s="154"/>
      <c r="G14" s="154"/>
    </row>
    <row r="15" spans="1:7" x14ac:dyDescent="0.25">
      <c r="A15" s="44" t="s">
        <v>71</v>
      </c>
      <c r="B15" s="210" t="s">
        <v>119</v>
      </c>
      <c r="C15" s="211"/>
      <c r="D15" s="211"/>
      <c r="E15" s="211"/>
      <c r="F15" s="211"/>
      <c r="G15" s="212"/>
    </row>
    <row r="16" spans="1:7" ht="30.75" customHeight="1" x14ac:dyDescent="0.25">
      <c r="A16" s="46" t="s">
        <v>72</v>
      </c>
      <c r="B16" s="153" t="s">
        <v>9</v>
      </c>
      <c r="C16" s="153"/>
      <c r="D16" s="153"/>
      <c r="E16" s="153"/>
      <c r="F16" s="153"/>
      <c r="G16" s="114"/>
    </row>
    <row r="17" spans="1:7" ht="30.75" customHeight="1" x14ac:dyDescent="0.25">
      <c r="A17" s="46" t="s">
        <v>73</v>
      </c>
      <c r="B17" s="153" t="s">
        <v>120</v>
      </c>
      <c r="C17" s="153"/>
      <c r="D17" s="153"/>
      <c r="E17" s="153"/>
      <c r="F17" s="153"/>
      <c r="G17" s="114"/>
    </row>
    <row r="18" spans="1:7" ht="30.75" customHeight="1" x14ac:dyDescent="0.25">
      <c r="A18" s="46" t="s">
        <v>74</v>
      </c>
      <c r="B18" s="153" t="s">
        <v>121</v>
      </c>
      <c r="C18" s="153"/>
      <c r="D18" s="153"/>
      <c r="E18" s="153"/>
      <c r="F18" s="153"/>
      <c r="G18" s="114"/>
    </row>
    <row r="19" spans="1:7" ht="30.75" customHeight="1" x14ac:dyDescent="0.25">
      <c r="A19" s="44" t="s">
        <v>75</v>
      </c>
      <c r="B19" s="210" t="s">
        <v>122</v>
      </c>
      <c r="C19" s="211"/>
      <c r="D19" s="211"/>
      <c r="E19" s="211"/>
      <c r="F19" s="211"/>
      <c r="G19" s="212"/>
    </row>
    <row r="20" spans="1:7" ht="30.75" customHeight="1" x14ac:dyDescent="0.25">
      <c r="A20" s="46" t="s">
        <v>76</v>
      </c>
      <c r="B20" s="207" t="s">
        <v>123</v>
      </c>
      <c r="C20" s="208"/>
      <c r="D20" s="208"/>
      <c r="E20" s="208"/>
      <c r="F20" s="208"/>
      <c r="G20" s="209"/>
    </row>
    <row r="21" spans="1:7" ht="48.75" customHeight="1" x14ac:dyDescent="0.25">
      <c r="A21" s="154" t="s">
        <v>124</v>
      </c>
      <c r="B21" s="154"/>
      <c r="C21" s="154"/>
      <c r="D21" s="154"/>
      <c r="E21" s="154"/>
      <c r="F21" s="154"/>
      <c r="G21" s="154"/>
    </row>
    <row r="22" spans="1:7" ht="28.5" customHeight="1" x14ac:dyDescent="0.25">
      <c r="A22" s="41"/>
      <c r="B22" s="195" t="s">
        <v>125</v>
      </c>
      <c r="C22" s="195"/>
      <c r="D22" s="195"/>
      <c r="E22" s="195"/>
      <c r="F22" s="195"/>
      <c r="G22" s="41"/>
    </row>
    <row r="23" spans="1:7" ht="93.75" customHeight="1" x14ac:dyDescent="0.25">
      <c r="A23" s="146" t="s">
        <v>126</v>
      </c>
      <c r="B23" s="146"/>
      <c r="C23" s="47" t="s">
        <v>127</v>
      </c>
      <c r="D23" s="47" t="s">
        <v>128</v>
      </c>
      <c r="E23" s="47" t="s">
        <v>129</v>
      </c>
      <c r="F23" s="146" t="s">
        <v>130</v>
      </c>
      <c r="G23" s="146"/>
    </row>
    <row r="24" spans="1:7" x14ac:dyDescent="0.25">
      <c r="A24" s="204" t="s">
        <v>131</v>
      </c>
      <c r="B24" s="204"/>
      <c r="C24" s="115"/>
      <c r="D24" s="115"/>
      <c r="E24" s="115"/>
      <c r="F24" s="205">
        <f>C24-D24-E24</f>
        <v>0</v>
      </c>
      <c r="G24" s="205"/>
    </row>
    <row r="25" spans="1:7" x14ac:dyDescent="0.25">
      <c r="A25" s="204" t="s">
        <v>131</v>
      </c>
      <c r="B25" s="204"/>
      <c r="C25" s="115"/>
      <c r="D25" s="115"/>
      <c r="E25" s="115"/>
      <c r="F25" s="205">
        <f t="shared" ref="F25:F28" si="0">C25-D25-E25</f>
        <v>0</v>
      </c>
      <c r="G25" s="205"/>
    </row>
    <row r="26" spans="1:7" x14ac:dyDescent="0.25">
      <c r="A26" s="204" t="s">
        <v>131</v>
      </c>
      <c r="B26" s="204"/>
      <c r="C26" s="115"/>
      <c r="D26" s="115"/>
      <c r="E26" s="115"/>
      <c r="F26" s="205">
        <f t="shared" si="0"/>
        <v>0</v>
      </c>
      <c r="G26" s="205"/>
    </row>
    <row r="27" spans="1:7" x14ac:dyDescent="0.25">
      <c r="A27" s="204" t="s">
        <v>131</v>
      </c>
      <c r="B27" s="204"/>
      <c r="C27" s="115"/>
      <c r="D27" s="115"/>
      <c r="E27" s="115"/>
      <c r="F27" s="205">
        <f t="shared" si="0"/>
        <v>0</v>
      </c>
      <c r="G27" s="205"/>
    </row>
    <row r="28" spans="1:7" x14ac:dyDescent="0.25">
      <c r="A28" s="204" t="s">
        <v>131</v>
      </c>
      <c r="B28" s="204"/>
      <c r="C28" s="115"/>
      <c r="D28" s="115"/>
      <c r="E28" s="115"/>
      <c r="F28" s="205">
        <f t="shared" si="0"/>
        <v>0</v>
      </c>
      <c r="G28" s="205"/>
    </row>
    <row r="29" spans="1:7" x14ac:dyDescent="0.25">
      <c r="A29" s="199" t="s">
        <v>132</v>
      </c>
      <c r="B29" s="199"/>
      <c r="C29" s="48">
        <f>SUM(C24:C28)</f>
        <v>0</v>
      </c>
      <c r="D29" s="48">
        <f>SUM(D24:D28)</f>
        <v>0</v>
      </c>
      <c r="E29" s="48">
        <f>SUM(E24:E28)</f>
        <v>0</v>
      </c>
      <c r="F29" s="200">
        <f>SUM(F24:G28)</f>
        <v>0</v>
      </c>
      <c r="G29" s="200"/>
    </row>
    <row r="30" spans="1:7" s="41" customFormat="1" ht="31.5" customHeight="1" x14ac:dyDescent="0.25">
      <c r="B30" s="201" t="s">
        <v>133</v>
      </c>
      <c r="C30" s="201"/>
      <c r="D30" s="49">
        <f>IF(C29=0,0,(D29+E29)*100/C29)</f>
        <v>0</v>
      </c>
      <c r="F30" s="43"/>
    </row>
    <row r="31" spans="1:7" s="41" customFormat="1" ht="44.25" customHeight="1" x14ac:dyDescent="0.25">
      <c r="B31" s="206" t="s">
        <v>134</v>
      </c>
      <c r="C31" s="206"/>
      <c r="D31" s="206"/>
      <c r="E31" s="206"/>
      <c r="F31" s="206"/>
    </row>
    <row r="32" spans="1:7" ht="100.5" customHeight="1" x14ac:dyDescent="0.25">
      <c r="A32" s="146" t="s">
        <v>126</v>
      </c>
      <c r="B32" s="146"/>
      <c r="C32" s="47" t="s">
        <v>127</v>
      </c>
      <c r="D32" s="47" t="s">
        <v>128</v>
      </c>
      <c r="E32" s="47" t="s">
        <v>129</v>
      </c>
      <c r="F32" s="146" t="s">
        <v>130</v>
      </c>
      <c r="G32" s="146"/>
    </row>
    <row r="33" spans="1:7" x14ac:dyDescent="0.25">
      <c r="A33" s="204" t="s">
        <v>131</v>
      </c>
      <c r="B33" s="204"/>
      <c r="C33" s="115"/>
      <c r="D33" s="115"/>
      <c r="E33" s="115"/>
      <c r="F33" s="205">
        <f>C33-D33-E33</f>
        <v>0</v>
      </c>
      <c r="G33" s="205"/>
    </row>
    <row r="34" spans="1:7" x14ac:dyDescent="0.25">
      <c r="A34" s="204" t="s">
        <v>131</v>
      </c>
      <c r="B34" s="204"/>
      <c r="C34" s="115"/>
      <c r="D34" s="115"/>
      <c r="E34" s="115"/>
      <c r="F34" s="205">
        <f t="shared" ref="F34:F37" si="1">C34-D34-E34</f>
        <v>0</v>
      </c>
      <c r="G34" s="205"/>
    </row>
    <row r="35" spans="1:7" x14ac:dyDescent="0.25">
      <c r="A35" s="204" t="s">
        <v>131</v>
      </c>
      <c r="B35" s="204"/>
      <c r="C35" s="115"/>
      <c r="D35" s="115"/>
      <c r="E35" s="115"/>
      <c r="F35" s="205">
        <f t="shared" si="1"/>
        <v>0</v>
      </c>
      <c r="G35" s="205"/>
    </row>
    <row r="36" spans="1:7" x14ac:dyDescent="0.25">
      <c r="A36" s="204" t="s">
        <v>131</v>
      </c>
      <c r="B36" s="204"/>
      <c r="C36" s="115"/>
      <c r="D36" s="115"/>
      <c r="E36" s="115"/>
      <c r="F36" s="205">
        <f t="shared" si="1"/>
        <v>0</v>
      </c>
      <c r="G36" s="205"/>
    </row>
    <row r="37" spans="1:7" x14ac:dyDescent="0.25">
      <c r="A37" s="204" t="s">
        <v>131</v>
      </c>
      <c r="B37" s="204"/>
      <c r="C37" s="115"/>
      <c r="D37" s="115"/>
      <c r="E37" s="115"/>
      <c r="F37" s="205">
        <f t="shared" si="1"/>
        <v>0</v>
      </c>
      <c r="G37" s="205"/>
    </row>
    <row r="38" spans="1:7" s="50" customFormat="1" x14ac:dyDescent="0.25">
      <c r="A38" s="199" t="s">
        <v>132</v>
      </c>
      <c r="B38" s="199"/>
      <c r="C38" s="48">
        <f>SUM(C33:C37)</f>
        <v>0</v>
      </c>
      <c r="D38" s="48">
        <f>SUM(D33:D37)</f>
        <v>0</v>
      </c>
      <c r="E38" s="48">
        <f>SUM(E33:E37)</f>
        <v>0</v>
      </c>
      <c r="F38" s="200">
        <f>SUM(F33:G37)</f>
        <v>0</v>
      </c>
      <c r="G38" s="200"/>
    </row>
    <row r="39" spans="1:7" s="41" customFormat="1" ht="31.5" customHeight="1" x14ac:dyDescent="0.25">
      <c r="B39" s="201" t="s">
        <v>133</v>
      </c>
      <c r="C39" s="201"/>
      <c r="D39" s="49">
        <f>IF(C38=0,0,(D38+E38)*100/C38)</f>
        <v>0</v>
      </c>
      <c r="F39" s="43"/>
    </row>
    <row r="40" spans="1:7" s="41" customFormat="1" ht="33" customHeight="1" x14ac:dyDescent="0.25">
      <c r="B40" s="202" t="s">
        <v>135</v>
      </c>
      <c r="C40" s="202"/>
      <c r="D40" s="49">
        <f>(D30+D39)/2</f>
        <v>0</v>
      </c>
      <c r="E40" s="203" t="s">
        <v>136</v>
      </c>
      <c r="F40" s="203"/>
      <c r="G40" s="51">
        <f>IF(D40&gt;=90,1,IF(AND(D40&gt;=60,D40&lt;=89),0.8,IF(AND(D40&gt;=40,D40&lt;=59),0.7,IF(AND(D40&gt;=10,D40&lt;=39),0.5,IF(AND(D40&gt;=1,D40&lt;=9),0.3,IF(D40=0,0,""))))))</f>
        <v>0</v>
      </c>
    </row>
    <row r="41" spans="1:7" x14ac:dyDescent="0.25">
      <c r="A41" s="41"/>
      <c r="B41" s="52"/>
      <c r="C41" s="52"/>
      <c r="D41" s="53"/>
      <c r="E41" s="54"/>
      <c r="F41" s="55"/>
      <c r="G41" s="41"/>
    </row>
    <row r="42" spans="1:7" ht="72" customHeight="1" x14ac:dyDescent="0.25">
      <c r="A42" s="46" t="s">
        <v>77</v>
      </c>
      <c r="B42" s="153" t="s">
        <v>137</v>
      </c>
      <c r="C42" s="153"/>
      <c r="D42" s="153"/>
      <c r="E42" s="153"/>
      <c r="F42" s="153"/>
      <c r="G42" s="153"/>
    </row>
    <row r="43" spans="1:7" ht="35.25" customHeight="1" x14ac:dyDescent="0.25">
      <c r="A43" s="154" t="s">
        <v>138</v>
      </c>
      <c r="B43" s="154"/>
      <c r="C43" s="154"/>
      <c r="D43" s="154"/>
      <c r="E43" s="154"/>
      <c r="F43" s="154"/>
      <c r="G43" s="154"/>
    </row>
    <row r="44" spans="1:7" ht="25.5" customHeight="1" x14ac:dyDescent="0.25">
      <c r="A44" s="56"/>
      <c r="B44" s="195" t="s">
        <v>139</v>
      </c>
      <c r="C44" s="196"/>
      <c r="D44" s="196"/>
      <c r="E44" s="196"/>
      <c r="F44" s="196"/>
      <c r="G44" s="196"/>
    </row>
    <row r="45" spans="1:7" ht="33" x14ac:dyDescent="0.25">
      <c r="A45" s="165" t="s">
        <v>140</v>
      </c>
      <c r="B45" s="165"/>
      <c r="C45" s="57" t="s">
        <v>141</v>
      </c>
      <c r="D45" s="57" t="s">
        <v>142</v>
      </c>
      <c r="E45" s="57" t="s">
        <v>143</v>
      </c>
      <c r="F45" s="57" t="s">
        <v>144</v>
      </c>
      <c r="G45" s="57" t="s">
        <v>145</v>
      </c>
    </row>
    <row r="46" spans="1:7" x14ac:dyDescent="0.25">
      <c r="A46" s="144"/>
      <c r="B46" s="144"/>
      <c r="C46" s="116"/>
      <c r="D46" s="116"/>
      <c r="E46" s="116"/>
      <c r="F46" s="117"/>
      <c r="G46" s="58" t="str">
        <f>IF(F46="шкільний рівень",0.2,IF(F46="районний (міський) рівень",0.3,IF(F46="обласний рівень",0.4,IF(F46="всеукраїнський рівень",0.5,""))))</f>
        <v/>
      </c>
    </row>
    <row r="47" spans="1:7" x14ac:dyDescent="0.25">
      <c r="A47" s="144"/>
      <c r="B47" s="144"/>
      <c r="C47" s="116"/>
      <c r="D47" s="116"/>
      <c r="E47" s="116"/>
      <c r="F47" s="117"/>
      <c r="G47" s="58" t="str">
        <f t="shared" ref="G47:G70" si="2">IF(F47="шкільний рівень",0.2,IF(F47="районний (міський) рівень",0.3,IF(F47="обласний рівень",0.4,IF(F47="всеукраїнський рівень",0.5,""))))</f>
        <v/>
      </c>
    </row>
    <row r="48" spans="1:7" x14ac:dyDescent="0.25">
      <c r="A48" s="144"/>
      <c r="B48" s="144"/>
      <c r="C48" s="116"/>
      <c r="D48" s="116"/>
      <c r="E48" s="116"/>
      <c r="F48" s="117"/>
      <c r="G48" s="58" t="str">
        <f t="shared" si="2"/>
        <v/>
      </c>
    </row>
    <row r="49" spans="1:7" x14ac:dyDescent="0.25">
      <c r="A49" s="144"/>
      <c r="B49" s="144"/>
      <c r="C49" s="116"/>
      <c r="D49" s="116"/>
      <c r="E49" s="116"/>
      <c r="F49" s="117"/>
      <c r="G49" s="58" t="str">
        <f t="shared" si="2"/>
        <v/>
      </c>
    </row>
    <row r="50" spans="1:7" x14ac:dyDescent="0.25">
      <c r="A50" s="144"/>
      <c r="B50" s="144"/>
      <c r="C50" s="116"/>
      <c r="D50" s="116"/>
      <c r="E50" s="116"/>
      <c r="F50" s="117"/>
      <c r="G50" s="58" t="str">
        <f t="shared" si="2"/>
        <v/>
      </c>
    </row>
    <row r="51" spans="1:7" x14ac:dyDescent="0.25">
      <c r="A51" s="144"/>
      <c r="B51" s="144"/>
      <c r="C51" s="116"/>
      <c r="D51" s="116"/>
      <c r="E51" s="116"/>
      <c r="F51" s="117"/>
      <c r="G51" s="58" t="str">
        <f t="shared" si="2"/>
        <v/>
      </c>
    </row>
    <row r="52" spans="1:7" x14ac:dyDescent="0.25">
      <c r="A52" s="144"/>
      <c r="B52" s="144"/>
      <c r="C52" s="116"/>
      <c r="D52" s="116"/>
      <c r="E52" s="116"/>
      <c r="F52" s="117"/>
      <c r="G52" s="58" t="str">
        <f t="shared" si="2"/>
        <v/>
      </c>
    </row>
    <row r="53" spans="1:7" x14ac:dyDescent="0.25">
      <c r="A53" s="144"/>
      <c r="B53" s="144"/>
      <c r="C53" s="116"/>
      <c r="D53" s="116"/>
      <c r="E53" s="116"/>
      <c r="F53" s="117"/>
      <c r="G53" s="58" t="str">
        <f t="shared" si="2"/>
        <v/>
      </c>
    </row>
    <row r="54" spans="1:7" x14ac:dyDescent="0.25">
      <c r="A54" s="144"/>
      <c r="B54" s="144"/>
      <c r="C54" s="116"/>
      <c r="D54" s="116"/>
      <c r="E54" s="116"/>
      <c r="F54" s="117"/>
      <c r="G54" s="58" t="str">
        <f t="shared" si="2"/>
        <v/>
      </c>
    </row>
    <row r="55" spans="1:7" x14ac:dyDescent="0.25">
      <c r="A55" s="144"/>
      <c r="B55" s="144"/>
      <c r="C55" s="116"/>
      <c r="D55" s="116"/>
      <c r="E55" s="116"/>
      <c r="F55" s="117"/>
      <c r="G55" s="58" t="str">
        <f t="shared" si="2"/>
        <v/>
      </c>
    </row>
    <row r="56" spans="1:7" x14ac:dyDescent="0.25">
      <c r="A56" s="144"/>
      <c r="B56" s="144"/>
      <c r="C56" s="116"/>
      <c r="D56" s="116"/>
      <c r="E56" s="116"/>
      <c r="F56" s="117"/>
      <c r="G56" s="58" t="str">
        <f t="shared" si="2"/>
        <v/>
      </c>
    </row>
    <row r="57" spans="1:7" x14ac:dyDescent="0.25">
      <c r="A57" s="144"/>
      <c r="B57" s="144"/>
      <c r="C57" s="116"/>
      <c r="D57" s="116"/>
      <c r="E57" s="116"/>
      <c r="F57" s="117"/>
      <c r="G57" s="58" t="str">
        <f t="shared" si="2"/>
        <v/>
      </c>
    </row>
    <row r="58" spans="1:7" x14ac:dyDescent="0.25">
      <c r="A58" s="144"/>
      <c r="B58" s="144"/>
      <c r="C58" s="116"/>
      <c r="D58" s="116"/>
      <c r="E58" s="116"/>
      <c r="F58" s="117"/>
      <c r="G58" s="58" t="str">
        <f>IF(F58="шкільний рівень",0.2,IF(F58="районний (міський) рівень",0.3,IF(F58="обласний рівень",0.4,IF(F58="всеукраїнський рівень",0.5,""))))</f>
        <v/>
      </c>
    </row>
    <row r="59" spans="1:7" x14ac:dyDescent="0.25">
      <c r="A59" s="144"/>
      <c r="B59" s="144"/>
      <c r="C59" s="116"/>
      <c r="D59" s="116"/>
      <c r="E59" s="116"/>
      <c r="F59" s="117"/>
      <c r="G59" s="58" t="str">
        <f t="shared" si="2"/>
        <v/>
      </c>
    </row>
    <row r="60" spans="1:7" x14ac:dyDescent="0.25">
      <c r="A60" s="144"/>
      <c r="B60" s="144"/>
      <c r="C60" s="116"/>
      <c r="D60" s="116"/>
      <c r="E60" s="116"/>
      <c r="F60" s="117"/>
      <c r="G60" s="58" t="str">
        <f t="shared" si="2"/>
        <v/>
      </c>
    </row>
    <row r="61" spans="1:7" x14ac:dyDescent="0.25">
      <c r="A61" s="144"/>
      <c r="B61" s="144"/>
      <c r="C61" s="116"/>
      <c r="D61" s="116"/>
      <c r="E61" s="116"/>
      <c r="F61" s="117"/>
      <c r="G61" s="58" t="str">
        <f t="shared" si="2"/>
        <v/>
      </c>
    </row>
    <row r="62" spans="1:7" x14ac:dyDescent="0.25">
      <c r="A62" s="144"/>
      <c r="B62" s="144"/>
      <c r="C62" s="116"/>
      <c r="D62" s="116"/>
      <c r="E62" s="116"/>
      <c r="F62" s="117"/>
      <c r="G62" s="58" t="str">
        <f t="shared" si="2"/>
        <v/>
      </c>
    </row>
    <row r="63" spans="1:7" x14ac:dyDescent="0.25">
      <c r="A63" s="144"/>
      <c r="B63" s="144"/>
      <c r="C63" s="116"/>
      <c r="D63" s="116"/>
      <c r="E63" s="116"/>
      <c r="F63" s="117"/>
      <c r="G63" s="58" t="str">
        <f t="shared" si="2"/>
        <v/>
      </c>
    </row>
    <row r="64" spans="1:7" x14ac:dyDescent="0.25">
      <c r="A64" s="144"/>
      <c r="B64" s="144"/>
      <c r="C64" s="116"/>
      <c r="D64" s="116"/>
      <c r="E64" s="116"/>
      <c r="F64" s="117"/>
      <c r="G64" s="58" t="str">
        <f t="shared" si="2"/>
        <v/>
      </c>
    </row>
    <row r="65" spans="1:7" x14ac:dyDescent="0.25">
      <c r="A65" s="144"/>
      <c r="B65" s="144"/>
      <c r="C65" s="116"/>
      <c r="D65" s="116"/>
      <c r="E65" s="116"/>
      <c r="F65" s="117"/>
      <c r="G65" s="58" t="str">
        <f t="shared" si="2"/>
        <v/>
      </c>
    </row>
    <row r="66" spans="1:7" x14ac:dyDescent="0.25">
      <c r="A66" s="144"/>
      <c r="B66" s="144"/>
      <c r="C66" s="116"/>
      <c r="D66" s="116"/>
      <c r="E66" s="116"/>
      <c r="F66" s="117"/>
      <c r="G66" s="58" t="str">
        <f t="shared" si="2"/>
        <v/>
      </c>
    </row>
    <row r="67" spans="1:7" x14ac:dyDescent="0.25">
      <c r="A67" s="144"/>
      <c r="B67" s="144"/>
      <c r="C67" s="116"/>
      <c r="D67" s="116"/>
      <c r="E67" s="116"/>
      <c r="F67" s="117"/>
      <c r="G67" s="58" t="str">
        <f t="shared" si="2"/>
        <v/>
      </c>
    </row>
    <row r="68" spans="1:7" x14ac:dyDescent="0.25">
      <c r="A68" s="144"/>
      <c r="B68" s="144"/>
      <c r="C68" s="116"/>
      <c r="D68" s="116"/>
      <c r="E68" s="116"/>
      <c r="F68" s="117"/>
      <c r="G68" s="58" t="str">
        <f t="shared" si="2"/>
        <v/>
      </c>
    </row>
    <row r="69" spans="1:7" x14ac:dyDescent="0.25">
      <c r="A69" s="144"/>
      <c r="B69" s="144"/>
      <c r="C69" s="116"/>
      <c r="D69" s="116"/>
      <c r="E69" s="116"/>
      <c r="F69" s="117"/>
      <c r="G69" s="58" t="str">
        <f t="shared" si="2"/>
        <v/>
      </c>
    </row>
    <row r="70" spans="1:7" x14ac:dyDescent="0.25">
      <c r="A70" s="144"/>
      <c r="B70" s="144"/>
      <c r="C70" s="116"/>
      <c r="D70" s="116"/>
      <c r="E70" s="116"/>
      <c r="F70" s="117"/>
      <c r="G70" s="58" t="str">
        <f t="shared" si="2"/>
        <v/>
      </c>
    </row>
    <row r="71" spans="1:7" ht="33" customHeight="1" x14ac:dyDescent="0.25">
      <c r="A71" s="155" t="s">
        <v>136</v>
      </c>
      <c r="B71" s="156"/>
      <c r="C71" s="156"/>
      <c r="D71" s="156"/>
      <c r="E71" s="156"/>
      <c r="F71" s="157"/>
      <c r="G71" s="59">
        <f>IF(SUM(G46:G70)&lt;=5,SUM(G46:G70),5)</f>
        <v>0</v>
      </c>
    </row>
    <row r="72" spans="1:7" s="41" customFormat="1" x14ac:dyDescent="0.25">
      <c r="F72" s="43"/>
    </row>
    <row r="73" spans="1:7" ht="33" customHeight="1" x14ac:dyDescent="0.25">
      <c r="A73" s="60" t="s">
        <v>78</v>
      </c>
      <c r="B73" s="198" t="s">
        <v>146</v>
      </c>
      <c r="C73" s="198"/>
      <c r="D73" s="198"/>
      <c r="E73" s="198"/>
      <c r="F73" s="198"/>
      <c r="G73" s="198"/>
    </row>
    <row r="74" spans="1:7" ht="42" customHeight="1" x14ac:dyDescent="0.25">
      <c r="A74" s="154" t="s">
        <v>138</v>
      </c>
      <c r="B74" s="154"/>
      <c r="C74" s="154"/>
      <c r="D74" s="154"/>
      <c r="E74" s="154"/>
      <c r="F74" s="154"/>
      <c r="G74" s="154"/>
    </row>
    <row r="75" spans="1:7" ht="72.75" customHeight="1" x14ac:dyDescent="0.25">
      <c r="A75" s="146" t="s">
        <v>147</v>
      </c>
      <c r="B75" s="146"/>
      <c r="C75" s="146"/>
      <c r="D75" s="146"/>
      <c r="E75" s="146"/>
      <c r="F75" s="47" t="s">
        <v>148</v>
      </c>
      <c r="G75" s="47" t="s">
        <v>149</v>
      </c>
    </row>
    <row r="76" spans="1:7" ht="63.75" customHeight="1" x14ac:dyDescent="0.25">
      <c r="A76" s="130" t="s">
        <v>150</v>
      </c>
      <c r="B76" s="130"/>
      <c r="C76" s="130"/>
      <c r="D76" s="130"/>
      <c r="E76" s="130"/>
      <c r="F76" s="122"/>
      <c r="G76" s="58">
        <f>F76*2</f>
        <v>0</v>
      </c>
    </row>
    <row r="77" spans="1:7" ht="45.75" customHeight="1" x14ac:dyDescent="0.25">
      <c r="A77" s="130" t="s">
        <v>249</v>
      </c>
      <c r="B77" s="130"/>
      <c r="C77" s="130"/>
      <c r="D77" s="130"/>
      <c r="E77" s="130"/>
      <c r="F77" s="115"/>
      <c r="G77" s="58">
        <f t="shared" ref="G77:G78" si="3">F77*2</f>
        <v>0</v>
      </c>
    </row>
    <row r="78" spans="1:7" ht="46.5" customHeight="1" x14ac:dyDescent="0.25">
      <c r="A78" s="130" t="s">
        <v>250</v>
      </c>
      <c r="B78" s="130"/>
      <c r="C78" s="130"/>
      <c r="D78" s="130"/>
      <c r="E78" s="130"/>
      <c r="F78" s="115"/>
      <c r="G78" s="58">
        <f t="shared" si="3"/>
        <v>0</v>
      </c>
    </row>
    <row r="79" spans="1:7" ht="66.75" customHeight="1" x14ac:dyDescent="0.25">
      <c r="A79" s="130" t="s">
        <v>151</v>
      </c>
      <c r="B79" s="130"/>
      <c r="C79" s="130"/>
      <c r="D79" s="130"/>
      <c r="E79" s="130"/>
      <c r="F79" s="115"/>
      <c r="G79" s="58">
        <f>F79*2</f>
        <v>0</v>
      </c>
    </row>
    <row r="80" spans="1:7" ht="46.5" customHeight="1" x14ac:dyDescent="0.25">
      <c r="A80" s="130" t="s">
        <v>152</v>
      </c>
      <c r="B80" s="130"/>
      <c r="C80" s="130"/>
      <c r="D80" s="130"/>
      <c r="E80" s="130"/>
      <c r="F80" s="115"/>
      <c r="G80" s="58">
        <f t="shared" ref="G80:G83" si="4">F80*1</f>
        <v>0</v>
      </c>
    </row>
    <row r="81" spans="1:7" ht="79.5" customHeight="1" x14ac:dyDescent="0.25">
      <c r="A81" s="130" t="s">
        <v>153</v>
      </c>
      <c r="B81" s="130"/>
      <c r="C81" s="130"/>
      <c r="D81" s="130"/>
      <c r="E81" s="130"/>
      <c r="F81" s="115"/>
      <c r="G81" s="58">
        <f t="shared" si="4"/>
        <v>0</v>
      </c>
    </row>
    <row r="82" spans="1:7" ht="81.75" customHeight="1" x14ac:dyDescent="0.25">
      <c r="A82" s="130" t="s">
        <v>154</v>
      </c>
      <c r="B82" s="130"/>
      <c r="C82" s="130"/>
      <c r="D82" s="130"/>
      <c r="E82" s="130"/>
      <c r="F82" s="115"/>
      <c r="G82" s="58">
        <f t="shared" si="4"/>
        <v>0</v>
      </c>
    </row>
    <row r="83" spans="1:7" ht="34.5" customHeight="1" x14ac:dyDescent="0.25">
      <c r="A83" s="130" t="s">
        <v>155</v>
      </c>
      <c r="B83" s="130"/>
      <c r="C83" s="130"/>
      <c r="D83" s="130"/>
      <c r="E83" s="130"/>
      <c r="F83" s="115"/>
      <c r="G83" s="58">
        <f t="shared" si="4"/>
        <v>0</v>
      </c>
    </row>
    <row r="84" spans="1:7" ht="84" customHeight="1" x14ac:dyDescent="0.25">
      <c r="A84" s="130" t="s">
        <v>156</v>
      </c>
      <c r="B84" s="130"/>
      <c r="C84" s="130"/>
      <c r="D84" s="130"/>
      <c r="E84" s="130"/>
      <c r="F84" s="115"/>
      <c r="G84" s="58">
        <f>F84*2</f>
        <v>0</v>
      </c>
    </row>
    <row r="85" spans="1:7" x14ac:dyDescent="0.25">
      <c r="A85" s="197" t="s">
        <v>157</v>
      </c>
      <c r="B85" s="197"/>
      <c r="C85" s="197"/>
      <c r="D85" s="197"/>
      <c r="E85" s="197"/>
      <c r="F85" s="48">
        <f>SUM(F76:F84)</f>
        <v>0</v>
      </c>
      <c r="G85" s="48">
        <f>IF(SUM(G76:G79)=0,IF(SUM(G80:G84)&gt;0,1,0),SUM(G76:G84))</f>
        <v>0</v>
      </c>
    </row>
    <row r="86" spans="1:7" s="41" customFormat="1" ht="30" customHeight="1" x14ac:dyDescent="0.25">
      <c r="A86" s="155" t="s">
        <v>136</v>
      </c>
      <c r="B86" s="156"/>
      <c r="C86" s="156"/>
      <c r="D86" s="156"/>
      <c r="E86" s="156"/>
      <c r="F86" s="157"/>
      <c r="G86" s="59">
        <f>IF(G85&lt;=10,G85,10)</f>
        <v>0</v>
      </c>
    </row>
    <row r="87" spans="1:7" ht="40.5" customHeight="1" x14ac:dyDescent="0.25">
      <c r="A87" s="60" t="s">
        <v>79</v>
      </c>
      <c r="B87" s="174" t="s">
        <v>158</v>
      </c>
      <c r="C87" s="175"/>
      <c r="D87" s="175"/>
      <c r="E87" s="175"/>
      <c r="F87" s="175"/>
      <c r="G87" s="176"/>
    </row>
    <row r="88" spans="1:7" ht="40.5" customHeight="1" x14ac:dyDescent="0.25">
      <c r="A88" s="164" t="s">
        <v>159</v>
      </c>
      <c r="B88" s="164"/>
      <c r="C88" s="164"/>
      <c r="D88" s="164"/>
      <c r="E88" s="164"/>
      <c r="F88" s="164"/>
      <c r="G88" s="164"/>
    </row>
    <row r="89" spans="1:7" ht="34.5" customHeight="1" x14ac:dyDescent="0.25">
      <c r="A89" s="41"/>
      <c r="B89" s="195" t="s">
        <v>160</v>
      </c>
      <c r="C89" s="195"/>
      <c r="D89" s="195"/>
      <c r="E89" s="195"/>
      <c r="F89" s="196"/>
      <c r="G89" s="196"/>
    </row>
    <row r="90" spans="1:7" ht="120" customHeight="1" x14ac:dyDescent="0.25">
      <c r="A90" s="146" t="s">
        <v>161</v>
      </c>
      <c r="B90" s="146"/>
      <c r="C90" s="146"/>
      <c r="D90" s="146"/>
      <c r="E90" s="146"/>
      <c r="F90" s="47" t="s">
        <v>162</v>
      </c>
      <c r="G90" s="47" t="s">
        <v>163</v>
      </c>
    </row>
    <row r="91" spans="1:7" x14ac:dyDescent="0.25">
      <c r="A91" s="194" t="s">
        <v>164</v>
      </c>
      <c r="B91" s="194"/>
      <c r="C91" s="194"/>
      <c r="D91" s="194"/>
      <c r="E91" s="194"/>
      <c r="F91" s="115"/>
      <c r="G91" s="58">
        <f>F91*0.5</f>
        <v>0</v>
      </c>
    </row>
    <row r="92" spans="1:7" ht="16.5" customHeight="1" x14ac:dyDescent="0.25">
      <c r="A92" s="194" t="s">
        <v>165</v>
      </c>
      <c r="B92" s="194"/>
      <c r="C92" s="194"/>
      <c r="D92" s="194"/>
      <c r="E92" s="194"/>
      <c r="F92" s="115"/>
      <c r="G92" s="58">
        <f>F92*1</f>
        <v>0</v>
      </c>
    </row>
    <row r="93" spans="1:7" ht="38.25" customHeight="1" x14ac:dyDescent="0.25">
      <c r="A93" s="194" t="s">
        <v>166</v>
      </c>
      <c r="B93" s="194"/>
      <c r="C93" s="194"/>
      <c r="D93" s="194"/>
      <c r="E93" s="194"/>
      <c r="F93" s="115"/>
      <c r="G93" s="58">
        <f>F93*1</f>
        <v>0</v>
      </c>
    </row>
    <row r="94" spans="1:7" ht="35.25" customHeight="1" x14ac:dyDescent="0.25">
      <c r="A94" s="194" t="s">
        <v>167</v>
      </c>
      <c r="B94" s="194"/>
      <c r="C94" s="194"/>
      <c r="D94" s="194"/>
      <c r="E94" s="194"/>
      <c r="F94" s="115"/>
      <c r="G94" s="58">
        <f>F94*2</f>
        <v>0</v>
      </c>
    </row>
    <row r="95" spans="1:7" ht="57" customHeight="1" x14ac:dyDescent="0.25">
      <c r="A95" s="194" t="s">
        <v>168</v>
      </c>
      <c r="B95" s="194"/>
      <c r="C95" s="194"/>
      <c r="D95" s="194"/>
      <c r="E95" s="194"/>
      <c r="F95" s="115"/>
      <c r="G95" s="58">
        <f>F95*1</f>
        <v>0</v>
      </c>
    </row>
    <row r="96" spans="1:7" x14ac:dyDescent="0.25">
      <c r="A96" s="194" t="s">
        <v>165</v>
      </c>
      <c r="B96" s="194"/>
      <c r="C96" s="194"/>
      <c r="D96" s="194"/>
      <c r="E96" s="194"/>
      <c r="F96" s="115"/>
      <c r="G96" s="58">
        <f>F96*2</f>
        <v>0</v>
      </c>
    </row>
    <row r="97" spans="1:8" ht="49.5" customHeight="1" x14ac:dyDescent="0.25">
      <c r="A97" s="194" t="s">
        <v>169</v>
      </c>
      <c r="B97" s="194"/>
      <c r="C97" s="194"/>
      <c r="D97" s="194"/>
      <c r="E97" s="194"/>
      <c r="F97" s="115"/>
      <c r="G97" s="58">
        <f>F97*2</f>
        <v>0</v>
      </c>
    </row>
    <row r="98" spans="1:8" ht="37.5" customHeight="1" x14ac:dyDescent="0.25">
      <c r="A98" s="194" t="s">
        <v>170</v>
      </c>
      <c r="B98" s="194"/>
      <c r="C98" s="194"/>
      <c r="D98" s="194"/>
      <c r="E98" s="194"/>
      <c r="F98" s="115"/>
      <c r="G98" s="58">
        <f>F98*4</f>
        <v>0</v>
      </c>
    </row>
    <row r="99" spans="1:8" ht="36.75" customHeight="1" x14ac:dyDescent="0.25">
      <c r="A99" s="194" t="s">
        <v>171</v>
      </c>
      <c r="B99" s="194"/>
      <c r="C99" s="194"/>
      <c r="D99" s="194"/>
      <c r="E99" s="194"/>
      <c r="F99" s="115"/>
      <c r="G99" s="58">
        <f>F99*5</f>
        <v>0</v>
      </c>
    </row>
    <row r="100" spans="1:8" s="50" customFormat="1" x14ac:dyDescent="0.25">
      <c r="A100" s="190" t="s">
        <v>172</v>
      </c>
      <c r="B100" s="190"/>
      <c r="C100" s="190"/>
      <c r="D100" s="190"/>
      <c r="E100" s="190"/>
      <c r="F100" s="48">
        <f>SUM(F91:F99)</f>
        <v>0</v>
      </c>
      <c r="G100" s="48">
        <f>SUM(G91:G99)</f>
        <v>0</v>
      </c>
    </row>
    <row r="101" spans="1:8" s="41" customFormat="1" ht="38.25" customHeight="1" x14ac:dyDescent="0.25">
      <c r="A101" s="155" t="s">
        <v>136</v>
      </c>
      <c r="B101" s="156"/>
      <c r="C101" s="156"/>
      <c r="D101" s="156"/>
      <c r="E101" s="156"/>
      <c r="F101" s="157"/>
      <c r="G101" s="59">
        <f>IF(G100&lt;=5,(5-SUM(G91:G99)),0)</f>
        <v>5</v>
      </c>
      <c r="H101" s="40"/>
    </row>
    <row r="102" spans="1:8" ht="71.25" customHeight="1" x14ac:dyDescent="0.25">
      <c r="A102" s="60" t="s">
        <v>80</v>
      </c>
      <c r="B102" s="174" t="s">
        <v>173</v>
      </c>
      <c r="C102" s="175"/>
      <c r="D102" s="175"/>
      <c r="E102" s="175"/>
      <c r="F102" s="175"/>
      <c r="G102" s="176"/>
    </row>
    <row r="103" spans="1:8" ht="65.25" customHeight="1" x14ac:dyDescent="0.25">
      <c r="A103" s="154" t="s">
        <v>174</v>
      </c>
      <c r="B103" s="154"/>
      <c r="C103" s="154"/>
      <c r="D103" s="154"/>
      <c r="E103" s="154"/>
      <c r="F103" s="154"/>
      <c r="G103" s="154"/>
    </row>
    <row r="104" spans="1:8" ht="40.5" customHeight="1" x14ac:dyDescent="0.25">
      <c r="A104" s="177" t="s">
        <v>175</v>
      </c>
      <c r="B104" s="177"/>
      <c r="C104" s="177"/>
      <c r="D104" s="177"/>
      <c r="E104" s="177"/>
      <c r="F104" s="177"/>
      <c r="G104" s="177"/>
    </row>
    <row r="105" spans="1:8" ht="94.5" x14ac:dyDescent="0.25">
      <c r="A105" s="47" t="s">
        <v>0</v>
      </c>
      <c r="B105" s="47" t="s">
        <v>176</v>
      </c>
      <c r="C105" s="47" t="s">
        <v>177</v>
      </c>
      <c r="D105" s="47" t="s">
        <v>178</v>
      </c>
      <c r="E105" s="47" t="s">
        <v>179</v>
      </c>
      <c r="F105" s="47" t="s">
        <v>180</v>
      </c>
      <c r="G105" s="47" t="s">
        <v>145</v>
      </c>
    </row>
    <row r="106" spans="1:8" ht="20.25" customHeight="1" x14ac:dyDescent="0.25">
      <c r="A106" s="116"/>
      <c r="B106" s="116" t="s">
        <v>131</v>
      </c>
      <c r="C106" s="115"/>
      <c r="D106" s="115"/>
      <c r="E106" s="61">
        <f t="shared" ref="E106:E109" si="5">IF(C106=0,0,D106/C106*100)</f>
        <v>0</v>
      </c>
      <c r="F106" s="62" t="str">
        <f t="shared" ref="F106:F109" si="6">IF(E106=0,"0",IF( E106&gt;=81,"позитивна",IF(E106&lt;=49,"негативна","нейтральна")))</f>
        <v>0</v>
      </c>
      <c r="G106" s="62">
        <f t="shared" ref="G106:G109" si="7">IF(F106="позитивна",2,IF(F106="нейтральна",1,0))</f>
        <v>0</v>
      </c>
    </row>
    <row r="107" spans="1:8" ht="20.25" customHeight="1" x14ac:dyDescent="0.25">
      <c r="A107" s="116"/>
      <c r="B107" s="116" t="s">
        <v>131</v>
      </c>
      <c r="C107" s="115"/>
      <c r="D107" s="115"/>
      <c r="E107" s="61">
        <f t="shared" si="5"/>
        <v>0</v>
      </c>
      <c r="F107" s="62" t="str">
        <f t="shared" si="6"/>
        <v>0</v>
      </c>
      <c r="G107" s="62">
        <f t="shared" si="7"/>
        <v>0</v>
      </c>
    </row>
    <row r="108" spans="1:8" ht="20.25" customHeight="1" x14ac:dyDescent="0.25">
      <c r="A108" s="116"/>
      <c r="B108" s="116" t="s">
        <v>131</v>
      </c>
      <c r="C108" s="115"/>
      <c r="D108" s="115"/>
      <c r="E108" s="61">
        <f t="shared" si="5"/>
        <v>0</v>
      </c>
      <c r="F108" s="62" t="str">
        <f t="shared" si="6"/>
        <v>0</v>
      </c>
      <c r="G108" s="62">
        <f t="shared" si="7"/>
        <v>0</v>
      </c>
    </row>
    <row r="109" spans="1:8" ht="20.25" customHeight="1" x14ac:dyDescent="0.25">
      <c r="A109" s="116"/>
      <c r="B109" s="116" t="s">
        <v>131</v>
      </c>
      <c r="C109" s="115"/>
      <c r="D109" s="115"/>
      <c r="E109" s="61">
        <f t="shared" si="5"/>
        <v>0</v>
      </c>
      <c r="F109" s="62" t="str">
        <f t="shared" si="6"/>
        <v>0</v>
      </c>
      <c r="G109" s="62">
        <f t="shared" si="7"/>
        <v>0</v>
      </c>
    </row>
    <row r="110" spans="1:8" ht="20.25" customHeight="1" x14ac:dyDescent="0.25">
      <c r="A110" s="116"/>
      <c r="B110" s="116" t="s">
        <v>131</v>
      </c>
      <c r="C110" s="115"/>
      <c r="D110" s="115"/>
      <c r="E110" s="61">
        <f>IF(C110=0,0,D110/C110*100)</f>
        <v>0</v>
      </c>
      <c r="F110" s="62" t="str">
        <f>IF(E110=0,"0",IF( E110&gt;=81,"позитивна",IF(E110&lt;=49,"негативна","нейтральна")))</f>
        <v>0</v>
      </c>
      <c r="G110" s="63">
        <f>IF(F110="позитивна",2,IF(F110="нейтральна",1,0))</f>
        <v>0</v>
      </c>
      <c r="H110" s="41"/>
    </row>
    <row r="111" spans="1:8" ht="42" customHeight="1" x14ac:dyDescent="0.25">
      <c r="A111" s="191" t="s">
        <v>181</v>
      </c>
      <c r="B111" s="192"/>
      <c r="C111" s="192"/>
      <c r="D111" s="192"/>
      <c r="E111" s="192"/>
      <c r="F111" s="193"/>
      <c r="G111" s="111">
        <f>IF(COUNTIF(C106:C110,"&gt;0")=0,0,SUM(G106:G110)/COUNTIF(C106:C110,"&gt;0"))</f>
        <v>0</v>
      </c>
    </row>
    <row r="112" spans="1:8" s="64" customFormat="1" ht="41.25" customHeight="1" x14ac:dyDescent="0.25">
      <c r="A112" s="41"/>
      <c r="B112" s="41"/>
      <c r="C112" s="41"/>
      <c r="D112" s="41"/>
      <c r="E112" s="41"/>
      <c r="F112" s="43"/>
      <c r="G112" s="41"/>
    </row>
    <row r="113" spans="1:8" s="64" customFormat="1" ht="41.25" customHeight="1" x14ac:dyDescent="0.25">
      <c r="A113" s="189" t="s">
        <v>108</v>
      </c>
      <c r="B113" s="189"/>
      <c r="C113" s="189"/>
      <c r="D113" s="189"/>
      <c r="E113" s="189"/>
      <c r="F113" s="189"/>
      <c r="G113" s="189"/>
    </row>
    <row r="114" spans="1:8" ht="56.25" customHeight="1" x14ac:dyDescent="0.25">
      <c r="A114" s="60" t="s">
        <v>10</v>
      </c>
      <c r="B114" s="174" t="s">
        <v>215</v>
      </c>
      <c r="C114" s="175"/>
      <c r="D114" s="175"/>
      <c r="E114" s="175"/>
      <c r="F114" s="175"/>
      <c r="G114" s="176"/>
    </row>
    <row r="115" spans="1:8" ht="48" customHeight="1" x14ac:dyDescent="0.25">
      <c r="A115" s="154" t="s">
        <v>216</v>
      </c>
      <c r="B115" s="154"/>
      <c r="C115" s="154"/>
      <c r="D115" s="154"/>
      <c r="E115" s="154"/>
      <c r="F115" s="154"/>
      <c r="G115" s="154"/>
    </row>
    <row r="116" spans="1:8" ht="40.5" customHeight="1" x14ac:dyDescent="0.25">
      <c r="A116" s="177" t="s">
        <v>219</v>
      </c>
      <c r="B116" s="177"/>
      <c r="C116" s="177"/>
      <c r="D116" s="177"/>
      <c r="E116" s="177"/>
      <c r="F116" s="177"/>
      <c r="G116" s="177"/>
    </row>
    <row r="117" spans="1:8" ht="94.5" customHeight="1" x14ac:dyDescent="0.25">
      <c r="A117" s="71" t="s">
        <v>0</v>
      </c>
      <c r="B117" s="166" t="s">
        <v>217</v>
      </c>
      <c r="C117" s="166"/>
      <c r="D117" s="148"/>
      <c r="E117" s="147" t="s">
        <v>218</v>
      </c>
      <c r="F117" s="148"/>
      <c r="G117" s="47" t="s">
        <v>145</v>
      </c>
    </row>
    <row r="118" spans="1:8" ht="39.75" customHeight="1" x14ac:dyDescent="0.25">
      <c r="A118" s="169" t="s">
        <v>220</v>
      </c>
      <c r="B118" s="170"/>
      <c r="C118" s="170"/>
      <c r="D118" s="171"/>
      <c r="E118" s="167" t="s">
        <v>221</v>
      </c>
      <c r="F118" s="172"/>
      <c r="G118" s="168"/>
    </row>
    <row r="119" spans="1:8" ht="57.75" customHeight="1" x14ac:dyDescent="0.25">
      <c r="A119" s="72"/>
      <c r="B119" s="136" t="s">
        <v>215</v>
      </c>
      <c r="C119" s="137"/>
      <c r="D119" s="138"/>
      <c r="E119" s="167"/>
      <c r="F119" s="168"/>
      <c r="G119" s="62" t="str">
        <f>IF(E119="досконалий",10,IF(E119="достатній",8,IF(E119="середній",6,IF(E119="елементарний",4,""))))</f>
        <v/>
      </c>
    </row>
    <row r="120" spans="1:8" ht="52.5" customHeight="1" x14ac:dyDescent="0.25">
      <c r="A120" s="72"/>
      <c r="B120" s="136" t="s">
        <v>222</v>
      </c>
      <c r="C120" s="137"/>
      <c r="D120" s="138"/>
      <c r="E120" s="167"/>
      <c r="F120" s="168"/>
      <c r="G120" s="62" t="str">
        <f>IF(E120="досконалий",15,IF(E120="достатній",10,IF(E120="середній",7,IF(E120="елементарний",5,""))))</f>
        <v/>
      </c>
    </row>
    <row r="121" spans="1:8" ht="45.75" customHeight="1" x14ac:dyDescent="0.25">
      <c r="A121" s="72"/>
      <c r="B121" s="136" t="s">
        <v>82</v>
      </c>
      <c r="C121" s="137"/>
      <c r="D121" s="138"/>
      <c r="E121" s="167"/>
      <c r="F121" s="168"/>
      <c r="G121" s="62" t="str">
        <f>IF(E121="досконалий",15,IF(E121="достатній",10,IF(E121="середній",7,IF(E121="елементарний",5,""))))</f>
        <v/>
      </c>
    </row>
    <row r="122" spans="1:8" ht="51.75" customHeight="1" x14ac:dyDescent="0.25">
      <c r="A122" s="169" t="s">
        <v>220</v>
      </c>
      <c r="B122" s="170"/>
      <c r="C122" s="170"/>
      <c r="D122" s="171"/>
      <c r="E122" s="167" t="s">
        <v>221</v>
      </c>
      <c r="F122" s="172"/>
      <c r="G122" s="168"/>
    </row>
    <row r="123" spans="1:8" ht="44.25" customHeight="1" x14ac:dyDescent="0.25">
      <c r="A123" s="72"/>
      <c r="B123" s="136" t="s">
        <v>215</v>
      </c>
      <c r="C123" s="137"/>
      <c r="D123" s="138"/>
      <c r="E123" s="167"/>
      <c r="F123" s="168"/>
      <c r="G123" s="62" t="str">
        <f>IF(E123="досконалий",10,IF(E123="достатній",8,IF(E123="середній",6,IF(E123="елементарний",4,""))))</f>
        <v/>
      </c>
    </row>
    <row r="124" spans="1:8" ht="54.75" customHeight="1" x14ac:dyDescent="0.25">
      <c r="A124" s="72"/>
      <c r="B124" s="136" t="s">
        <v>222</v>
      </c>
      <c r="C124" s="137"/>
      <c r="D124" s="138"/>
      <c r="E124" s="167"/>
      <c r="F124" s="168"/>
      <c r="G124" s="62" t="str">
        <f>IF(E124="досконалий",15,IF(E124="достатній",10,IF(E124="середній",7,IF(E124="елементарний",5,""))))</f>
        <v/>
      </c>
    </row>
    <row r="125" spans="1:8" ht="45.75" customHeight="1" x14ac:dyDescent="0.25">
      <c r="A125" s="72"/>
      <c r="B125" s="136" t="s">
        <v>82</v>
      </c>
      <c r="C125" s="137"/>
      <c r="D125" s="138"/>
      <c r="E125" s="167"/>
      <c r="F125" s="168"/>
      <c r="G125" s="62" t="str">
        <f>IF(E125="досконалий",15,IF(E125="достатній",10,IF(E125="середній",7,IF(E125="елементарний",5,""))))</f>
        <v/>
      </c>
    </row>
    <row r="126" spans="1:8" ht="43.5" customHeight="1" x14ac:dyDescent="0.25">
      <c r="A126" s="169" t="s">
        <v>220</v>
      </c>
      <c r="B126" s="170"/>
      <c r="C126" s="170"/>
      <c r="D126" s="171"/>
      <c r="E126" s="167" t="s">
        <v>221</v>
      </c>
      <c r="F126" s="172"/>
      <c r="G126" s="168"/>
      <c r="H126" s="41"/>
    </row>
    <row r="127" spans="1:8" ht="52.5" customHeight="1" x14ac:dyDescent="0.25">
      <c r="A127" s="72"/>
      <c r="B127" s="136" t="s">
        <v>215</v>
      </c>
      <c r="C127" s="137"/>
      <c r="D127" s="138"/>
      <c r="E127" s="167"/>
      <c r="F127" s="168"/>
      <c r="G127" s="62" t="str">
        <f>IF(E127="досконалий",10,IF(E127="достатній",8,IF(E127="середній",6,IF(E127="елементарний",4,""))))</f>
        <v/>
      </c>
    </row>
    <row r="128" spans="1:8" s="64" customFormat="1" ht="50.25" customHeight="1" x14ac:dyDescent="0.25">
      <c r="A128" s="72"/>
      <c r="B128" s="136" t="s">
        <v>222</v>
      </c>
      <c r="C128" s="137"/>
      <c r="D128" s="138"/>
      <c r="E128" s="167"/>
      <c r="F128" s="168"/>
      <c r="G128" s="62" t="str">
        <f>IF(E128="досконалий",15,IF(E128="достатній",10,IF(E128="середній",7,IF(E128="елементарний",5,""))))</f>
        <v/>
      </c>
      <c r="H128" s="65"/>
    </row>
    <row r="129" spans="1:8" s="64" customFormat="1" ht="48" customHeight="1" x14ac:dyDescent="0.25">
      <c r="A129" s="72"/>
      <c r="B129" s="136" t="s">
        <v>82</v>
      </c>
      <c r="C129" s="137"/>
      <c r="D129" s="138"/>
      <c r="E129" s="167"/>
      <c r="F129" s="168"/>
      <c r="G129" s="62" t="str">
        <f>IF(E129="досконалий",15,IF(E129="достатній",10,IF(E129="середній",7,IF(E129="елементарний",5,""))))</f>
        <v/>
      </c>
      <c r="H129" s="65"/>
    </row>
    <row r="130" spans="1:8" s="64" customFormat="1" ht="34.5" customHeight="1" x14ac:dyDescent="0.25">
      <c r="A130" s="169" t="s">
        <v>220</v>
      </c>
      <c r="B130" s="170"/>
      <c r="C130" s="170"/>
      <c r="D130" s="171"/>
      <c r="E130" s="167" t="s">
        <v>221</v>
      </c>
      <c r="F130" s="172"/>
      <c r="G130" s="168"/>
      <c r="H130" s="65"/>
    </row>
    <row r="131" spans="1:8" s="64" customFormat="1" ht="48.75" customHeight="1" x14ac:dyDescent="0.25">
      <c r="A131" s="72"/>
      <c r="B131" s="136" t="s">
        <v>215</v>
      </c>
      <c r="C131" s="137"/>
      <c r="D131" s="138"/>
      <c r="E131" s="167"/>
      <c r="F131" s="168"/>
      <c r="G131" s="62" t="str">
        <f>IF(E131="досконалий",10,IF(E131="достатній",8,IF(E131="середній",6,IF(E131="елементарний",4,""))))</f>
        <v/>
      </c>
      <c r="H131" s="65"/>
    </row>
    <row r="132" spans="1:8" s="64" customFormat="1" ht="47.25" customHeight="1" x14ac:dyDescent="0.25">
      <c r="A132" s="72"/>
      <c r="B132" s="136" t="s">
        <v>222</v>
      </c>
      <c r="C132" s="137"/>
      <c r="D132" s="138"/>
      <c r="E132" s="167"/>
      <c r="F132" s="168"/>
      <c r="G132" s="62" t="str">
        <f>IF(E132="досконалий",15,IF(E132="достатній",10,IF(E132="середній",7,IF(E132="елементарний",5,""))))</f>
        <v/>
      </c>
      <c r="H132" s="65"/>
    </row>
    <row r="133" spans="1:8" s="64" customFormat="1" ht="47.25" customHeight="1" x14ac:dyDescent="0.25">
      <c r="A133" s="72"/>
      <c r="B133" s="136" t="s">
        <v>82</v>
      </c>
      <c r="C133" s="137"/>
      <c r="D133" s="138"/>
      <c r="E133" s="167"/>
      <c r="F133" s="168"/>
      <c r="G133" s="62" t="str">
        <f>IF(E133="досконалий",15,IF(E133="достатній",10,IF(E133="середній",7,IF(E133="елементарний",5,""))))</f>
        <v/>
      </c>
      <c r="H133" s="65"/>
    </row>
    <row r="134" spans="1:8" s="64" customFormat="1" ht="34.5" customHeight="1" x14ac:dyDescent="0.25">
      <c r="A134" s="169" t="s">
        <v>220</v>
      </c>
      <c r="B134" s="170"/>
      <c r="C134" s="170"/>
      <c r="D134" s="171"/>
      <c r="E134" s="167" t="s">
        <v>221</v>
      </c>
      <c r="F134" s="172"/>
      <c r="G134" s="168"/>
      <c r="H134" s="65"/>
    </row>
    <row r="135" spans="1:8" ht="51" customHeight="1" x14ac:dyDescent="0.25">
      <c r="A135" s="72"/>
      <c r="B135" s="136" t="s">
        <v>215</v>
      </c>
      <c r="C135" s="137"/>
      <c r="D135" s="138"/>
      <c r="E135" s="167"/>
      <c r="F135" s="168"/>
      <c r="G135" s="62" t="str">
        <f>IF(E135="досконалий",10,IF(E135="достатній",8,IF(E135="середній",6,IF(E135="елементарний",4,""))))</f>
        <v/>
      </c>
    </row>
    <row r="136" spans="1:8" s="41" customFormat="1" ht="66.75" customHeight="1" x14ac:dyDescent="0.25">
      <c r="A136" s="72"/>
      <c r="B136" s="136" t="s">
        <v>222</v>
      </c>
      <c r="C136" s="137"/>
      <c r="D136" s="138"/>
      <c r="E136" s="167"/>
      <c r="F136" s="168"/>
      <c r="G136" s="62" t="str">
        <f>IF(E136="досконалий",15,IF(E136="достатній",10,IF(E136="середній",7,IF(E136="елементарний",5,""))))</f>
        <v/>
      </c>
      <c r="H136" s="40"/>
    </row>
    <row r="137" spans="1:8" ht="53.25" customHeight="1" x14ac:dyDescent="0.25">
      <c r="A137" s="72"/>
      <c r="B137" s="136" t="s">
        <v>82</v>
      </c>
      <c r="C137" s="137"/>
      <c r="D137" s="138"/>
      <c r="E137" s="167"/>
      <c r="F137" s="168"/>
      <c r="G137" s="62" t="str">
        <f>IF(E137="досконалий",15,IF(E137="достатній",10,IF(E137="середній",7,IF(E137="елементарний",5,""))))</f>
        <v/>
      </c>
    </row>
    <row r="138" spans="1:8" ht="27.75" customHeight="1" x14ac:dyDescent="0.25">
      <c r="A138" s="147" t="s">
        <v>223</v>
      </c>
      <c r="B138" s="166"/>
      <c r="C138" s="166"/>
      <c r="D138" s="166"/>
      <c r="E138" s="166"/>
      <c r="F138" s="166"/>
      <c r="G138" s="148"/>
    </row>
    <row r="139" spans="1:8" ht="55.5" customHeight="1" x14ac:dyDescent="0.25">
      <c r="A139" s="146" t="s">
        <v>227</v>
      </c>
      <c r="B139" s="146"/>
      <c r="C139" s="146"/>
      <c r="D139" s="146"/>
      <c r="E139" s="47" t="s">
        <v>224</v>
      </c>
      <c r="F139" s="47" t="s">
        <v>225</v>
      </c>
      <c r="G139" s="47" t="s">
        <v>226</v>
      </c>
    </row>
    <row r="140" spans="1:8" ht="65.25" customHeight="1" x14ac:dyDescent="0.25">
      <c r="A140" s="130" t="s">
        <v>215</v>
      </c>
      <c r="B140" s="130"/>
      <c r="C140" s="130"/>
      <c r="D140" s="130"/>
      <c r="E140" s="58">
        <f>COUNTA(Опитувальник!E119,E123,E127,E131,E135)</f>
        <v>0</v>
      </c>
      <c r="F140" s="58">
        <f>SUM(G119,G123,G127,G131,G135)</f>
        <v>0</v>
      </c>
      <c r="G140" s="73">
        <f>IF(F140=0,0,F140/E140)</f>
        <v>0</v>
      </c>
    </row>
    <row r="141" spans="1:8" ht="31.5" customHeight="1" x14ac:dyDescent="0.25">
      <c r="A141" s="162" t="s">
        <v>222</v>
      </c>
      <c r="B141" s="162"/>
      <c r="C141" s="162"/>
      <c r="D141" s="162"/>
      <c r="E141" s="58">
        <f>COUNTA(Опитувальник!E120,E124,E128,E132,E136)</f>
        <v>0</v>
      </c>
      <c r="F141" s="58">
        <f>SUM(G120,G124,G128,G132,G136)</f>
        <v>0</v>
      </c>
      <c r="G141" s="73">
        <f t="shared" ref="G141:G142" si="8">IF(F141=0,0,F141/E141)</f>
        <v>0</v>
      </c>
      <c r="H141" s="41"/>
    </row>
    <row r="142" spans="1:8" ht="48" customHeight="1" x14ac:dyDescent="0.25">
      <c r="A142" s="162" t="s">
        <v>82</v>
      </c>
      <c r="B142" s="162"/>
      <c r="C142" s="162"/>
      <c r="D142" s="162"/>
      <c r="E142" s="58">
        <f>COUNTA(Опитувальник!E121,E125,E129,E133,E137)</f>
        <v>0</v>
      </c>
      <c r="F142" s="58">
        <f>SUM(G121,G125,G129,G133,G137)</f>
        <v>0</v>
      </c>
      <c r="G142" s="73">
        <f t="shared" si="8"/>
        <v>0</v>
      </c>
    </row>
    <row r="143" spans="1:8" x14ac:dyDescent="0.25">
      <c r="A143" s="74"/>
      <c r="B143" s="74"/>
      <c r="C143" s="74"/>
      <c r="D143" s="74"/>
      <c r="E143" s="75"/>
      <c r="F143" s="75"/>
      <c r="G143" s="76"/>
      <c r="H143" s="41"/>
    </row>
    <row r="144" spans="1:8" s="66" customFormat="1" ht="78.75" customHeight="1" x14ac:dyDescent="0.25">
      <c r="A144" s="44" t="s">
        <v>13</v>
      </c>
      <c r="B144" s="163" t="s">
        <v>188</v>
      </c>
      <c r="C144" s="163"/>
      <c r="D144" s="163"/>
      <c r="E144" s="163"/>
      <c r="F144" s="163"/>
      <c r="G144" s="163"/>
      <c r="H144" s="45"/>
    </row>
    <row r="145" spans="1:8" ht="34.5" customHeight="1" x14ac:dyDescent="0.25">
      <c r="A145" s="164" t="s">
        <v>189</v>
      </c>
      <c r="B145" s="164"/>
      <c r="C145" s="164"/>
      <c r="D145" s="164"/>
      <c r="E145" s="164"/>
      <c r="F145" s="164"/>
      <c r="G145" s="164"/>
    </row>
    <row r="146" spans="1:8" x14ac:dyDescent="0.25">
      <c r="A146" s="41"/>
      <c r="B146" s="145" t="s">
        <v>190</v>
      </c>
      <c r="C146" s="145"/>
      <c r="D146" s="145"/>
      <c r="E146" s="145"/>
      <c r="F146" s="145"/>
      <c r="G146" s="41"/>
    </row>
    <row r="147" spans="1:8" ht="34.5" customHeight="1" x14ac:dyDescent="0.25">
      <c r="A147" s="165" t="s">
        <v>141</v>
      </c>
      <c r="B147" s="165" t="s">
        <v>260</v>
      </c>
      <c r="C147" s="184" t="s">
        <v>261</v>
      </c>
      <c r="D147" s="185"/>
      <c r="E147" s="185"/>
      <c r="F147" s="186"/>
      <c r="G147" s="187" t="s">
        <v>247</v>
      </c>
    </row>
    <row r="148" spans="1:8" ht="174" customHeight="1" x14ac:dyDescent="0.25">
      <c r="A148" s="165"/>
      <c r="B148" s="165"/>
      <c r="C148" s="113" t="s">
        <v>262</v>
      </c>
      <c r="D148" s="113" t="s">
        <v>263</v>
      </c>
      <c r="E148" s="113" t="s">
        <v>264</v>
      </c>
      <c r="F148" s="113" t="s">
        <v>265</v>
      </c>
      <c r="G148" s="188"/>
    </row>
    <row r="149" spans="1:8" s="45" customFormat="1" x14ac:dyDescent="0.25">
      <c r="A149" s="120" t="s">
        <v>131</v>
      </c>
      <c r="B149" s="118"/>
      <c r="C149" s="118"/>
      <c r="D149" s="118"/>
      <c r="E149" s="118"/>
      <c r="F149" s="118"/>
      <c r="G149" s="62">
        <f>SUM(C149:F149)</f>
        <v>0</v>
      </c>
    </row>
    <row r="150" spans="1:8" x14ac:dyDescent="0.25">
      <c r="A150" s="120" t="s">
        <v>131</v>
      </c>
      <c r="B150" s="118"/>
      <c r="C150" s="118"/>
      <c r="D150" s="118"/>
      <c r="E150" s="118"/>
      <c r="F150" s="118"/>
      <c r="G150" s="62">
        <f t="shared" ref="G150:G153" si="9">SUM(C150:F150)</f>
        <v>0</v>
      </c>
    </row>
    <row r="151" spans="1:8" x14ac:dyDescent="0.25">
      <c r="A151" s="120" t="s">
        <v>131</v>
      </c>
      <c r="B151" s="118"/>
      <c r="C151" s="118"/>
      <c r="D151" s="118"/>
      <c r="E151" s="118"/>
      <c r="F151" s="118"/>
      <c r="G151" s="62">
        <f t="shared" si="9"/>
        <v>0</v>
      </c>
    </row>
    <row r="152" spans="1:8" x14ac:dyDescent="0.25">
      <c r="A152" s="120" t="s">
        <v>131</v>
      </c>
      <c r="B152" s="118"/>
      <c r="C152" s="118"/>
      <c r="D152" s="118"/>
      <c r="E152" s="118"/>
      <c r="F152" s="118"/>
      <c r="G152" s="62">
        <f t="shared" si="9"/>
        <v>0</v>
      </c>
      <c r="H152" s="41"/>
    </row>
    <row r="153" spans="1:8" x14ac:dyDescent="0.25">
      <c r="A153" s="120" t="s">
        <v>131</v>
      </c>
      <c r="B153" s="118"/>
      <c r="C153" s="118"/>
      <c r="D153" s="118"/>
      <c r="E153" s="118"/>
      <c r="F153" s="118"/>
      <c r="G153" s="62">
        <f t="shared" si="9"/>
        <v>0</v>
      </c>
    </row>
    <row r="154" spans="1:8" s="41" customFormat="1" ht="39" customHeight="1" x14ac:dyDescent="0.25">
      <c r="A154" s="77" t="s">
        <v>191</v>
      </c>
      <c r="B154" s="48">
        <f t="shared" ref="B154:F154" si="10">SUM(B149:B153)</f>
        <v>0</v>
      </c>
      <c r="C154" s="48">
        <f t="shared" si="10"/>
        <v>0</v>
      </c>
      <c r="D154" s="48">
        <f t="shared" si="10"/>
        <v>0</v>
      </c>
      <c r="E154" s="48">
        <f t="shared" si="10"/>
        <v>0</v>
      </c>
      <c r="F154" s="48">
        <f t="shared" si="10"/>
        <v>0</v>
      </c>
      <c r="G154" s="48">
        <f>SUM(G149:G153)</f>
        <v>0</v>
      </c>
      <c r="H154" s="40"/>
    </row>
    <row r="155" spans="1:8" ht="46.5" customHeight="1" x14ac:dyDescent="0.25">
      <c r="A155" s="155" t="s">
        <v>136</v>
      </c>
      <c r="B155" s="156"/>
      <c r="C155" s="156"/>
      <c r="D155" s="156"/>
      <c r="E155" s="156"/>
      <c r="F155" s="157"/>
      <c r="G155" s="108">
        <f>IF(B154=0,0,G154/B154*100)</f>
        <v>0</v>
      </c>
    </row>
    <row r="156" spans="1:8" s="45" customFormat="1" x14ac:dyDescent="0.25">
      <c r="A156" s="78" t="s">
        <v>19</v>
      </c>
      <c r="B156" s="158" t="s">
        <v>45</v>
      </c>
      <c r="C156" s="158"/>
      <c r="D156" s="158"/>
      <c r="E156" s="158"/>
      <c r="F156" s="158"/>
      <c r="G156" s="158"/>
    </row>
    <row r="157" spans="1:8" s="45" customFormat="1" ht="52.5" customHeight="1" x14ac:dyDescent="0.25">
      <c r="A157" s="154" t="s">
        <v>228</v>
      </c>
      <c r="B157" s="154"/>
      <c r="C157" s="154"/>
      <c r="D157" s="154"/>
      <c r="E157" s="154"/>
      <c r="F157" s="154"/>
      <c r="G157" s="154"/>
    </row>
    <row r="158" spans="1:8" s="45" customFormat="1" ht="79.5" customHeight="1" x14ac:dyDescent="0.25">
      <c r="A158" s="159" t="s">
        <v>229</v>
      </c>
      <c r="B158" s="160"/>
      <c r="C158" s="160"/>
      <c r="D158" s="160"/>
      <c r="E158" s="161"/>
      <c r="F158" s="67" t="s">
        <v>230</v>
      </c>
      <c r="G158" s="67" t="s">
        <v>182</v>
      </c>
    </row>
    <row r="159" spans="1:8" s="45" customFormat="1" x14ac:dyDescent="0.25">
      <c r="A159" s="149" t="s">
        <v>231</v>
      </c>
      <c r="B159" s="150"/>
      <c r="C159" s="150"/>
      <c r="D159" s="150"/>
      <c r="E159" s="151"/>
      <c r="F159" s="115"/>
      <c r="G159" s="58">
        <f>F159*1</f>
        <v>0</v>
      </c>
    </row>
    <row r="160" spans="1:8" s="45" customFormat="1" x14ac:dyDescent="0.25">
      <c r="A160" s="149" t="s">
        <v>232</v>
      </c>
      <c r="B160" s="150"/>
      <c r="C160" s="150"/>
      <c r="D160" s="150"/>
      <c r="E160" s="151"/>
      <c r="F160" s="115"/>
      <c r="G160" s="58">
        <f>F160*2</f>
        <v>0</v>
      </c>
    </row>
    <row r="161" spans="1:7" s="45" customFormat="1" x14ac:dyDescent="0.25">
      <c r="A161" s="149" t="s">
        <v>233</v>
      </c>
      <c r="B161" s="150"/>
      <c r="C161" s="150"/>
      <c r="D161" s="150"/>
      <c r="E161" s="151"/>
      <c r="F161" s="115"/>
      <c r="G161" s="58">
        <f>F161*3</f>
        <v>0</v>
      </c>
    </row>
    <row r="162" spans="1:7" s="45" customFormat="1" x14ac:dyDescent="0.25">
      <c r="A162" s="149" t="s">
        <v>234</v>
      </c>
      <c r="B162" s="150"/>
      <c r="C162" s="150"/>
      <c r="D162" s="150"/>
      <c r="E162" s="151"/>
      <c r="F162" s="115"/>
      <c r="G162" s="58">
        <f>F162*4</f>
        <v>0</v>
      </c>
    </row>
    <row r="163" spans="1:7" s="45" customFormat="1" x14ac:dyDescent="0.25">
      <c r="A163" s="152" t="s">
        <v>136</v>
      </c>
      <c r="B163" s="152"/>
      <c r="C163" s="152"/>
      <c r="D163" s="152"/>
      <c r="E163" s="152"/>
      <c r="F163" s="79">
        <f>SUM(F159:F162)</f>
        <v>0</v>
      </c>
      <c r="G163" s="79">
        <f>IF(SUM(G159:G162)&lt;=10,SUM(G159:G162),10)</f>
        <v>0</v>
      </c>
    </row>
    <row r="164" spans="1:7" ht="41.25" customHeight="1" x14ac:dyDescent="0.25">
      <c r="A164" s="80" t="s">
        <v>21</v>
      </c>
      <c r="B164" s="153" t="s">
        <v>235</v>
      </c>
      <c r="C164" s="153"/>
      <c r="D164" s="153"/>
      <c r="E164" s="153"/>
      <c r="F164" s="153"/>
      <c r="G164" s="153"/>
    </row>
    <row r="165" spans="1:7" ht="48.75" customHeight="1" x14ac:dyDescent="0.25">
      <c r="A165" s="154" t="s">
        <v>183</v>
      </c>
      <c r="B165" s="154"/>
      <c r="C165" s="154"/>
      <c r="D165" s="154"/>
      <c r="E165" s="154"/>
      <c r="F165" s="154"/>
      <c r="G165" s="154"/>
    </row>
    <row r="166" spans="1:7" ht="42" customHeight="1" x14ac:dyDescent="0.25">
      <c r="A166" s="41"/>
      <c r="B166" s="145" t="s">
        <v>184</v>
      </c>
      <c r="C166" s="145"/>
      <c r="D166" s="145"/>
      <c r="E166" s="145"/>
      <c r="F166" s="145"/>
      <c r="G166" s="41"/>
    </row>
    <row r="167" spans="1:7" s="45" customFormat="1" ht="69" customHeight="1" x14ac:dyDescent="0.25">
      <c r="A167" s="146" t="s">
        <v>141</v>
      </c>
      <c r="B167" s="146"/>
      <c r="C167" s="47" t="s">
        <v>185</v>
      </c>
      <c r="D167" s="146" t="s">
        <v>186</v>
      </c>
      <c r="E167" s="146"/>
      <c r="F167" s="147" t="s">
        <v>187</v>
      </c>
      <c r="G167" s="148"/>
    </row>
    <row r="168" spans="1:7" s="45" customFormat="1" ht="19.5" customHeight="1" x14ac:dyDescent="0.25">
      <c r="A168" s="141" t="s">
        <v>236</v>
      </c>
      <c r="B168" s="142"/>
      <c r="C168" s="142"/>
      <c r="D168" s="142"/>
      <c r="E168" s="142"/>
      <c r="F168" s="142"/>
      <c r="G168" s="143"/>
    </row>
    <row r="169" spans="1:7" s="45" customFormat="1" ht="19.5" customHeight="1" x14ac:dyDescent="0.25">
      <c r="A169" s="144" t="s">
        <v>131</v>
      </c>
      <c r="B169" s="144"/>
      <c r="C169" s="115"/>
      <c r="D169" s="133"/>
      <c r="E169" s="133"/>
      <c r="F169" s="134">
        <f>IF(C169&gt;0,D169/C169*100,0)</f>
        <v>0</v>
      </c>
      <c r="G169" s="135"/>
    </row>
    <row r="170" spans="1:7" s="45" customFormat="1" ht="19.5" customHeight="1" x14ac:dyDescent="0.25">
      <c r="A170" s="144" t="s">
        <v>131</v>
      </c>
      <c r="B170" s="144"/>
      <c r="C170" s="115"/>
      <c r="D170" s="133"/>
      <c r="E170" s="133"/>
      <c r="F170" s="134">
        <f t="shared" ref="F170:F173" si="11">IF(C170&gt;0,D170/C170*100,0)</f>
        <v>0</v>
      </c>
      <c r="G170" s="135"/>
    </row>
    <row r="171" spans="1:7" s="45" customFormat="1" ht="19.5" customHeight="1" x14ac:dyDescent="0.25">
      <c r="A171" s="144" t="s">
        <v>131</v>
      </c>
      <c r="B171" s="144"/>
      <c r="C171" s="115"/>
      <c r="D171" s="133"/>
      <c r="E171" s="133"/>
      <c r="F171" s="134">
        <f t="shared" si="11"/>
        <v>0</v>
      </c>
      <c r="G171" s="135"/>
    </row>
    <row r="172" spans="1:7" s="45" customFormat="1" ht="19.5" customHeight="1" x14ac:dyDescent="0.25">
      <c r="A172" s="144" t="s">
        <v>131</v>
      </c>
      <c r="B172" s="144"/>
      <c r="C172" s="115"/>
      <c r="D172" s="133"/>
      <c r="E172" s="133"/>
      <c r="F172" s="134">
        <f t="shared" si="11"/>
        <v>0</v>
      </c>
      <c r="G172" s="135"/>
    </row>
    <row r="173" spans="1:7" s="45" customFormat="1" ht="19.5" customHeight="1" x14ac:dyDescent="0.25">
      <c r="A173" s="144" t="s">
        <v>131</v>
      </c>
      <c r="B173" s="144"/>
      <c r="C173" s="115"/>
      <c r="D173" s="133"/>
      <c r="E173" s="133"/>
      <c r="F173" s="134">
        <f t="shared" si="11"/>
        <v>0</v>
      </c>
      <c r="G173" s="135"/>
    </row>
    <row r="174" spans="1:7" s="45" customFormat="1" ht="19.5" customHeight="1" x14ac:dyDescent="0.25">
      <c r="A174" s="141" t="s">
        <v>236</v>
      </c>
      <c r="B174" s="142"/>
      <c r="C174" s="142"/>
      <c r="D174" s="142"/>
      <c r="E174" s="142"/>
      <c r="F174" s="142"/>
      <c r="G174" s="143"/>
    </row>
    <row r="175" spans="1:7" s="45" customFormat="1" ht="19.5" customHeight="1" x14ac:dyDescent="0.25">
      <c r="A175" s="144" t="s">
        <v>131</v>
      </c>
      <c r="B175" s="144"/>
      <c r="C175" s="115"/>
      <c r="D175" s="133"/>
      <c r="E175" s="133"/>
      <c r="F175" s="134">
        <f>IF(C175&gt;0,D175/C175*100,0)</f>
        <v>0</v>
      </c>
      <c r="G175" s="135"/>
    </row>
    <row r="176" spans="1:7" s="45" customFormat="1" ht="19.5" customHeight="1" x14ac:dyDescent="0.25">
      <c r="A176" s="144" t="s">
        <v>131</v>
      </c>
      <c r="B176" s="144"/>
      <c r="C176" s="115"/>
      <c r="D176" s="133"/>
      <c r="E176" s="133"/>
      <c r="F176" s="134">
        <f t="shared" ref="F176:F179" si="12">IF(C176&gt;0,D176/C176*100,0)</f>
        <v>0</v>
      </c>
      <c r="G176" s="135"/>
    </row>
    <row r="177" spans="1:8" s="45" customFormat="1" ht="19.5" customHeight="1" x14ac:dyDescent="0.25">
      <c r="A177" s="144" t="s">
        <v>131</v>
      </c>
      <c r="B177" s="144"/>
      <c r="C177" s="115"/>
      <c r="D177" s="133"/>
      <c r="E177" s="133"/>
      <c r="F177" s="134">
        <f t="shared" si="12"/>
        <v>0</v>
      </c>
      <c r="G177" s="135"/>
    </row>
    <row r="178" spans="1:8" s="45" customFormat="1" ht="19.5" customHeight="1" x14ac:dyDescent="0.25">
      <c r="A178" s="144" t="s">
        <v>131</v>
      </c>
      <c r="B178" s="144"/>
      <c r="C178" s="115"/>
      <c r="D178" s="133"/>
      <c r="E178" s="133"/>
      <c r="F178" s="134">
        <f t="shared" si="12"/>
        <v>0</v>
      </c>
      <c r="G178" s="135"/>
    </row>
    <row r="179" spans="1:8" s="45" customFormat="1" ht="19.5" customHeight="1" x14ac:dyDescent="0.25">
      <c r="A179" s="144" t="s">
        <v>131</v>
      </c>
      <c r="B179" s="144"/>
      <c r="C179" s="115"/>
      <c r="D179" s="133"/>
      <c r="E179" s="133"/>
      <c r="F179" s="134">
        <f t="shared" si="12"/>
        <v>0</v>
      </c>
      <c r="G179" s="135"/>
    </row>
    <row r="180" spans="1:8" s="45" customFormat="1" ht="19.5" customHeight="1" x14ac:dyDescent="0.25">
      <c r="A180" s="141" t="s">
        <v>236</v>
      </c>
      <c r="B180" s="142"/>
      <c r="C180" s="142"/>
      <c r="D180" s="142"/>
      <c r="E180" s="142"/>
      <c r="F180" s="142"/>
      <c r="G180" s="143"/>
    </row>
    <row r="181" spans="1:8" s="45" customFormat="1" ht="19.5" customHeight="1" x14ac:dyDescent="0.25">
      <c r="A181" s="144" t="s">
        <v>131</v>
      </c>
      <c r="B181" s="144"/>
      <c r="C181" s="115"/>
      <c r="D181" s="133"/>
      <c r="E181" s="133"/>
      <c r="F181" s="134">
        <f>IF(C181&gt;0,D181/C181*100,0)</f>
        <v>0</v>
      </c>
      <c r="G181" s="135"/>
    </row>
    <row r="182" spans="1:8" s="45" customFormat="1" ht="19.5" customHeight="1" x14ac:dyDescent="0.25">
      <c r="A182" s="144" t="s">
        <v>131</v>
      </c>
      <c r="B182" s="144"/>
      <c r="C182" s="115"/>
      <c r="D182" s="133"/>
      <c r="E182" s="133"/>
      <c r="F182" s="134">
        <f t="shared" ref="F182:F185" si="13">IF(C182&gt;0,D182/C182*100,0)</f>
        <v>0</v>
      </c>
      <c r="G182" s="135"/>
    </row>
    <row r="183" spans="1:8" s="45" customFormat="1" ht="19.5" customHeight="1" x14ac:dyDescent="0.25">
      <c r="A183" s="144" t="s">
        <v>131</v>
      </c>
      <c r="B183" s="144"/>
      <c r="C183" s="115"/>
      <c r="D183" s="133"/>
      <c r="E183" s="133"/>
      <c r="F183" s="134">
        <f t="shared" si="13"/>
        <v>0</v>
      </c>
      <c r="G183" s="135"/>
    </row>
    <row r="184" spans="1:8" s="45" customFormat="1" ht="19.5" customHeight="1" x14ac:dyDescent="0.25">
      <c r="A184" s="144" t="s">
        <v>131</v>
      </c>
      <c r="B184" s="144"/>
      <c r="C184" s="115"/>
      <c r="D184" s="133"/>
      <c r="E184" s="133"/>
      <c r="F184" s="134">
        <f t="shared" si="13"/>
        <v>0</v>
      </c>
      <c r="G184" s="135"/>
    </row>
    <row r="185" spans="1:8" s="45" customFormat="1" ht="19.5" customHeight="1" x14ac:dyDescent="0.25">
      <c r="A185" s="144" t="s">
        <v>131</v>
      </c>
      <c r="B185" s="144"/>
      <c r="C185" s="115"/>
      <c r="D185" s="133"/>
      <c r="E185" s="133"/>
      <c r="F185" s="134">
        <f t="shared" si="13"/>
        <v>0</v>
      </c>
      <c r="G185" s="135"/>
    </row>
    <row r="186" spans="1:8" s="45" customFormat="1" ht="19.5" customHeight="1" x14ac:dyDescent="0.25">
      <c r="A186" s="141" t="s">
        <v>236</v>
      </c>
      <c r="B186" s="142"/>
      <c r="C186" s="142"/>
      <c r="D186" s="142"/>
      <c r="E186" s="142"/>
      <c r="F186" s="142"/>
      <c r="G186" s="143"/>
    </row>
    <row r="187" spans="1:8" s="45" customFormat="1" ht="19.5" customHeight="1" x14ac:dyDescent="0.25">
      <c r="A187" s="131" t="s">
        <v>131</v>
      </c>
      <c r="B187" s="132"/>
      <c r="C187" s="115"/>
      <c r="D187" s="133"/>
      <c r="E187" s="133"/>
      <c r="F187" s="134">
        <f>IF(C187&gt;0,D187/C187*100,0)</f>
        <v>0</v>
      </c>
      <c r="G187" s="135"/>
    </row>
    <row r="188" spans="1:8" s="45" customFormat="1" ht="19.5" customHeight="1" x14ac:dyDescent="0.25">
      <c r="A188" s="131" t="s">
        <v>131</v>
      </c>
      <c r="B188" s="132"/>
      <c r="C188" s="115"/>
      <c r="D188" s="133"/>
      <c r="E188" s="133"/>
      <c r="F188" s="134">
        <f t="shared" ref="F188:F191" si="14">IF(C188&gt;0,D188/C188*100,0)</f>
        <v>0</v>
      </c>
      <c r="G188" s="135"/>
    </row>
    <row r="189" spans="1:8" s="45" customFormat="1" ht="19.5" customHeight="1" x14ac:dyDescent="0.25">
      <c r="A189" s="131" t="s">
        <v>131</v>
      </c>
      <c r="B189" s="132"/>
      <c r="C189" s="115"/>
      <c r="D189" s="133"/>
      <c r="E189" s="133"/>
      <c r="F189" s="134">
        <f t="shared" si="14"/>
        <v>0</v>
      </c>
      <c r="G189" s="135"/>
    </row>
    <row r="190" spans="1:8" s="45" customFormat="1" ht="19.5" customHeight="1" x14ac:dyDescent="0.25">
      <c r="A190" s="131" t="s">
        <v>131</v>
      </c>
      <c r="B190" s="132"/>
      <c r="C190" s="115"/>
      <c r="D190" s="133"/>
      <c r="E190" s="133"/>
      <c r="F190" s="134">
        <f t="shared" si="14"/>
        <v>0</v>
      </c>
      <c r="G190" s="135"/>
      <c r="H190" s="66"/>
    </row>
    <row r="191" spans="1:8" s="45" customFormat="1" ht="19.5" customHeight="1" x14ac:dyDescent="0.25">
      <c r="A191" s="131" t="s">
        <v>131</v>
      </c>
      <c r="B191" s="132"/>
      <c r="C191" s="115"/>
      <c r="D191" s="133"/>
      <c r="E191" s="133"/>
      <c r="F191" s="134">
        <f t="shared" si="14"/>
        <v>0</v>
      </c>
      <c r="G191" s="135"/>
      <c r="H191" s="66"/>
    </row>
    <row r="192" spans="1:8" s="66" customFormat="1" ht="19.5" customHeight="1" x14ac:dyDescent="0.25">
      <c r="A192" s="141" t="s">
        <v>236</v>
      </c>
      <c r="B192" s="142"/>
      <c r="C192" s="142"/>
      <c r="D192" s="142"/>
      <c r="E192" s="142"/>
      <c r="F192" s="142"/>
      <c r="G192" s="143"/>
    </row>
    <row r="193" spans="1:7" s="66" customFormat="1" ht="19.5" customHeight="1" x14ac:dyDescent="0.25">
      <c r="A193" s="131" t="s">
        <v>131</v>
      </c>
      <c r="B193" s="132"/>
      <c r="C193" s="115"/>
      <c r="D193" s="133"/>
      <c r="E193" s="133"/>
      <c r="F193" s="134">
        <f>IF(C193&gt;0,D193/C193*100,0)</f>
        <v>0</v>
      </c>
      <c r="G193" s="135"/>
    </row>
    <row r="194" spans="1:7" s="66" customFormat="1" ht="19.5" customHeight="1" x14ac:dyDescent="0.25">
      <c r="A194" s="131" t="s">
        <v>131</v>
      </c>
      <c r="B194" s="132"/>
      <c r="C194" s="115"/>
      <c r="D194" s="133"/>
      <c r="E194" s="133"/>
      <c r="F194" s="134">
        <f t="shared" ref="F194:F196" si="15">IF(C194&gt;0,D194/C194*100,0)</f>
        <v>0</v>
      </c>
      <c r="G194" s="135"/>
    </row>
    <row r="195" spans="1:7" s="66" customFormat="1" ht="19.5" customHeight="1" x14ac:dyDescent="0.25">
      <c r="A195" s="131" t="s">
        <v>131</v>
      </c>
      <c r="B195" s="132"/>
      <c r="C195" s="115"/>
      <c r="D195" s="133"/>
      <c r="E195" s="133"/>
      <c r="F195" s="134">
        <f t="shared" si="15"/>
        <v>0</v>
      </c>
      <c r="G195" s="135"/>
    </row>
    <row r="196" spans="1:7" s="41" customFormat="1" x14ac:dyDescent="0.25">
      <c r="A196" s="131" t="s">
        <v>131</v>
      </c>
      <c r="B196" s="132"/>
      <c r="C196" s="115"/>
      <c r="D196" s="133"/>
      <c r="E196" s="133"/>
      <c r="F196" s="134">
        <f t="shared" si="15"/>
        <v>0</v>
      </c>
      <c r="G196" s="135"/>
    </row>
    <row r="197" spans="1:7" s="41" customFormat="1" x14ac:dyDescent="0.25">
      <c r="A197" s="131" t="s">
        <v>131</v>
      </c>
      <c r="B197" s="132"/>
      <c r="C197" s="115"/>
      <c r="D197" s="133"/>
      <c r="E197" s="133"/>
      <c r="F197" s="134">
        <f>IF(C197&gt;0,D197/C197*100,0)</f>
        <v>0</v>
      </c>
      <c r="G197" s="135"/>
    </row>
    <row r="198" spans="1:7" ht="40.5" customHeight="1" x14ac:dyDescent="0.25">
      <c r="A198" s="123" t="s">
        <v>157</v>
      </c>
      <c r="B198" s="123"/>
      <c r="C198" s="119">
        <f>SUM(C169:C197)</f>
        <v>0</v>
      </c>
      <c r="D198" s="124">
        <f>SUM(D169:D197)</f>
        <v>0</v>
      </c>
      <c r="E198" s="124"/>
      <c r="F198" s="125">
        <f>IF(C198=0,0,D198/C198*100)</f>
        <v>0</v>
      </c>
      <c r="G198" s="126"/>
    </row>
    <row r="199" spans="1:7" s="41" customFormat="1" ht="33" customHeight="1" x14ac:dyDescent="0.25">
      <c r="A199" s="127" t="s">
        <v>136</v>
      </c>
      <c r="B199" s="127"/>
      <c r="C199" s="127"/>
      <c r="D199" s="127"/>
      <c r="E199" s="127"/>
      <c r="F199" s="128">
        <f>IF(F198&gt;=80,10,IF(AND(F198&gt;=70,F198&lt;=79),8,IF(AND(F198&gt;=60,F198&lt;=69),6,IF(AND(F198&gt;=50,F198&lt;=59),4,IF(AND(F198&gt;=45,F198&lt;=49),2,IF(F198&lt;=0,0,""))))))</f>
        <v>0</v>
      </c>
      <c r="G199" s="129" t="str">
        <f t="shared" ref="G199" si="16">IF(F199="шкільний рівень",0.2,IF(F199="районний (міський) рівень",0.3,IF(F199="обласний рівень",0.4,IF(F199="всеукраїнський рівень",0.5,""))))</f>
        <v/>
      </c>
    </row>
    <row r="200" spans="1:7" ht="20.25" x14ac:dyDescent="0.25">
      <c r="A200" s="178" t="s">
        <v>192</v>
      </c>
      <c r="B200" s="179"/>
      <c r="C200" s="179"/>
      <c r="D200" s="179"/>
      <c r="E200" s="179"/>
      <c r="F200" s="179"/>
      <c r="G200" s="180"/>
    </row>
    <row r="201" spans="1:7" ht="41.25" customHeight="1" x14ac:dyDescent="0.25">
      <c r="A201" s="154" t="s">
        <v>193</v>
      </c>
      <c r="B201" s="154"/>
      <c r="C201" s="154"/>
      <c r="D201" s="154"/>
      <c r="E201" s="154"/>
      <c r="F201" s="154"/>
      <c r="G201" s="154"/>
    </row>
    <row r="202" spans="1:7" ht="63" customHeight="1" x14ac:dyDescent="0.25">
      <c r="A202" s="159" t="s">
        <v>194</v>
      </c>
      <c r="B202" s="160"/>
      <c r="C202" s="160"/>
      <c r="D202" s="161"/>
      <c r="E202" s="181" t="s">
        <v>195</v>
      </c>
      <c r="F202" s="181"/>
      <c r="G202" s="67" t="s">
        <v>149</v>
      </c>
    </row>
    <row r="203" spans="1:7" ht="40.5" customHeight="1" x14ac:dyDescent="0.25">
      <c r="A203" s="183" t="s">
        <v>28</v>
      </c>
      <c r="B203" s="183"/>
      <c r="C203" s="183"/>
      <c r="D203" s="183"/>
      <c r="E203" s="182"/>
      <c r="F203" s="182"/>
      <c r="G203" s="58">
        <f>E203*1</f>
        <v>0</v>
      </c>
    </row>
    <row r="204" spans="1:7" ht="33.75" customHeight="1" x14ac:dyDescent="0.25">
      <c r="A204" s="130" t="s">
        <v>29</v>
      </c>
      <c r="B204" s="130"/>
      <c r="C204" s="130"/>
      <c r="D204" s="130"/>
      <c r="E204" s="182"/>
      <c r="F204" s="182"/>
      <c r="G204" s="58">
        <f t="shared" ref="G204:G206" si="17">E204*1</f>
        <v>0</v>
      </c>
    </row>
    <row r="205" spans="1:7" ht="69" customHeight="1" x14ac:dyDescent="0.25">
      <c r="A205" s="136" t="s">
        <v>269</v>
      </c>
      <c r="B205" s="137"/>
      <c r="C205" s="137"/>
      <c r="D205" s="138"/>
      <c r="E205" s="139"/>
      <c r="F205" s="140"/>
      <c r="G205" s="58">
        <f>E205*1</f>
        <v>0</v>
      </c>
    </row>
    <row r="206" spans="1:7" ht="39.75" customHeight="1" x14ac:dyDescent="0.25">
      <c r="A206" s="130" t="s">
        <v>30</v>
      </c>
      <c r="B206" s="130"/>
      <c r="C206" s="130"/>
      <c r="D206" s="130"/>
      <c r="E206" s="182"/>
      <c r="F206" s="182"/>
      <c r="G206" s="58">
        <f t="shared" si="17"/>
        <v>0</v>
      </c>
    </row>
    <row r="207" spans="1:7" ht="20.25" x14ac:dyDescent="0.25">
      <c r="A207" s="152" t="s">
        <v>136</v>
      </c>
      <c r="B207" s="152"/>
      <c r="C207" s="152"/>
      <c r="D207" s="152"/>
      <c r="E207" s="152"/>
      <c r="F207" s="152"/>
      <c r="G207" s="59">
        <f>SUM(G203:G206)</f>
        <v>0</v>
      </c>
    </row>
    <row r="208" spans="1:7" x14ac:dyDescent="0.25">
      <c r="A208" s="41"/>
      <c r="B208" s="41"/>
      <c r="C208" s="41"/>
      <c r="D208" s="41"/>
      <c r="E208" s="41"/>
      <c r="F208" s="43"/>
      <c r="G208" s="41"/>
    </row>
    <row r="209" spans="1:7" ht="50.25" customHeight="1" x14ac:dyDescent="0.25">
      <c r="A209" s="173" t="s">
        <v>196</v>
      </c>
      <c r="B209" s="173"/>
      <c r="C209" s="173"/>
      <c r="D209" s="173"/>
      <c r="E209" s="173"/>
      <c r="F209" s="173"/>
      <c r="G209" s="173"/>
    </row>
  </sheetData>
  <sheetProtection algorithmName="SHA-512" hashValue="Z5EjL5ksQO6NlKldH9XHn4f5tycfmmWgzik4LHLj/j0a+7ushMagREqQSSoW+MycV1w+PZGI4GNn9NEs8G4B6A==" saltValue="haSBpeN86N/dpK/Wb0idIg==" spinCount="100000" sheet="1" objects="1" scenarios="1" formatColumns="0" formatRows="0"/>
  <mergeCells count="293">
    <mergeCell ref="A5:C5"/>
    <mergeCell ref="D5:G5"/>
    <mergeCell ref="D6:G6"/>
    <mergeCell ref="A10:G10"/>
    <mergeCell ref="A12:G12"/>
    <mergeCell ref="A1:G1"/>
    <mergeCell ref="A2:G2"/>
    <mergeCell ref="A3:C3"/>
    <mergeCell ref="D3:G3"/>
    <mergeCell ref="A4:C4"/>
    <mergeCell ref="D4:G4"/>
    <mergeCell ref="A7:C7"/>
    <mergeCell ref="D7:G7"/>
    <mergeCell ref="D8:G8"/>
    <mergeCell ref="B11:C11"/>
    <mergeCell ref="D11:G11"/>
    <mergeCell ref="B20:G20"/>
    <mergeCell ref="A21:G21"/>
    <mergeCell ref="B22:F22"/>
    <mergeCell ref="A23:B23"/>
    <mergeCell ref="F23:G23"/>
    <mergeCell ref="A24:B24"/>
    <mergeCell ref="F24:G24"/>
    <mergeCell ref="A14:G14"/>
    <mergeCell ref="B15:G15"/>
    <mergeCell ref="B16:F16"/>
    <mergeCell ref="B17:F17"/>
    <mergeCell ref="B18:F18"/>
    <mergeCell ref="B19:G19"/>
    <mergeCell ref="A28:B28"/>
    <mergeCell ref="F28:G28"/>
    <mergeCell ref="A29:B29"/>
    <mergeCell ref="F29:G29"/>
    <mergeCell ref="B30:C30"/>
    <mergeCell ref="B31:F31"/>
    <mergeCell ref="A25:B25"/>
    <mergeCell ref="F25:G25"/>
    <mergeCell ref="A26:B26"/>
    <mergeCell ref="F26:G26"/>
    <mergeCell ref="A27:B27"/>
    <mergeCell ref="F27:G27"/>
    <mergeCell ref="A35:B35"/>
    <mergeCell ref="F35:G35"/>
    <mergeCell ref="A36:B36"/>
    <mergeCell ref="F36:G36"/>
    <mergeCell ref="A37:B37"/>
    <mergeCell ref="F37:G37"/>
    <mergeCell ref="A32:B32"/>
    <mergeCell ref="F32:G32"/>
    <mergeCell ref="A33:B33"/>
    <mergeCell ref="F33:G33"/>
    <mergeCell ref="A34:B34"/>
    <mergeCell ref="F34:G34"/>
    <mergeCell ref="A43:G43"/>
    <mergeCell ref="B44:G44"/>
    <mergeCell ref="A45:B45"/>
    <mergeCell ref="A46:B46"/>
    <mergeCell ref="A47:B47"/>
    <mergeCell ref="A48:B48"/>
    <mergeCell ref="A38:B38"/>
    <mergeCell ref="F38:G38"/>
    <mergeCell ref="B39:C39"/>
    <mergeCell ref="B40:C40"/>
    <mergeCell ref="E40:F40"/>
    <mergeCell ref="B42:G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F71"/>
    <mergeCell ref="B73:G73"/>
    <mergeCell ref="A61:B61"/>
    <mergeCell ref="A62:B62"/>
    <mergeCell ref="A63:B63"/>
    <mergeCell ref="A64:B64"/>
    <mergeCell ref="A65:B65"/>
    <mergeCell ref="A66:B66"/>
    <mergeCell ref="A82:E82"/>
    <mergeCell ref="A83:E83"/>
    <mergeCell ref="A84:E84"/>
    <mergeCell ref="A85:E85"/>
    <mergeCell ref="A86:F86"/>
    <mergeCell ref="B87:G87"/>
    <mergeCell ref="A74:G74"/>
    <mergeCell ref="A75:E75"/>
    <mergeCell ref="A76:E76"/>
    <mergeCell ref="A79:E79"/>
    <mergeCell ref="A80:E80"/>
    <mergeCell ref="A81:E81"/>
    <mergeCell ref="A77:E77"/>
    <mergeCell ref="A78:E78"/>
    <mergeCell ref="A94:E94"/>
    <mergeCell ref="A95:E95"/>
    <mergeCell ref="A96:E96"/>
    <mergeCell ref="A97:E97"/>
    <mergeCell ref="A98:E98"/>
    <mergeCell ref="A99:E99"/>
    <mergeCell ref="A88:G88"/>
    <mergeCell ref="B89:G89"/>
    <mergeCell ref="A90:E90"/>
    <mergeCell ref="A91:E91"/>
    <mergeCell ref="A92:E92"/>
    <mergeCell ref="A93:E93"/>
    <mergeCell ref="A113:G113"/>
    <mergeCell ref="A118:D118"/>
    <mergeCell ref="E118:G118"/>
    <mergeCell ref="A100:E100"/>
    <mergeCell ref="A101:F101"/>
    <mergeCell ref="B102:G102"/>
    <mergeCell ref="A103:G103"/>
    <mergeCell ref="A104:G104"/>
    <mergeCell ref="A111:F111"/>
    <mergeCell ref="A209:G209"/>
    <mergeCell ref="B114:G114"/>
    <mergeCell ref="A115:G115"/>
    <mergeCell ref="A116:G116"/>
    <mergeCell ref="E117:F117"/>
    <mergeCell ref="A200:G200"/>
    <mergeCell ref="A201:G201"/>
    <mergeCell ref="E202:F202"/>
    <mergeCell ref="E203:F203"/>
    <mergeCell ref="E204:F204"/>
    <mergeCell ref="A203:D203"/>
    <mergeCell ref="A204:D204"/>
    <mergeCell ref="A202:D202"/>
    <mergeCell ref="C147:F147"/>
    <mergeCell ref="G147:G148"/>
    <mergeCell ref="B117:D117"/>
    <mergeCell ref="B119:D119"/>
    <mergeCell ref="B120:D120"/>
    <mergeCell ref="B121:D121"/>
    <mergeCell ref="E119:F119"/>
    <mergeCell ref="E120:F120"/>
    <mergeCell ref="E121:F121"/>
    <mergeCell ref="E206:F206"/>
    <mergeCell ref="A207:F207"/>
    <mergeCell ref="B137:D137"/>
    <mergeCell ref="E137:F137"/>
    <mergeCell ref="A130:D130"/>
    <mergeCell ref="E130:G130"/>
    <mergeCell ref="B131:D131"/>
    <mergeCell ref="E131:F131"/>
    <mergeCell ref="B132:D132"/>
    <mergeCell ref="E132:F132"/>
    <mergeCell ref="B133:D133"/>
    <mergeCell ref="E133:F133"/>
    <mergeCell ref="A134:D134"/>
    <mergeCell ref="E134:G134"/>
    <mergeCell ref="B135:D135"/>
    <mergeCell ref="E135:F135"/>
    <mergeCell ref="B136:D136"/>
    <mergeCell ref="E136:F136"/>
    <mergeCell ref="B129:D129"/>
    <mergeCell ref="E129:F129"/>
    <mergeCell ref="A122:D122"/>
    <mergeCell ref="E122:G122"/>
    <mergeCell ref="B123:D123"/>
    <mergeCell ref="E123:F123"/>
    <mergeCell ref="B124:D124"/>
    <mergeCell ref="E124:F124"/>
    <mergeCell ref="B125:D125"/>
    <mergeCell ref="E125:F125"/>
    <mergeCell ref="A126:D126"/>
    <mergeCell ref="E126:G126"/>
    <mergeCell ref="B127:D127"/>
    <mergeCell ref="E127:F127"/>
    <mergeCell ref="B128:D128"/>
    <mergeCell ref="E128:F128"/>
    <mergeCell ref="A141:D141"/>
    <mergeCell ref="A142:D142"/>
    <mergeCell ref="B144:G144"/>
    <mergeCell ref="A145:G145"/>
    <mergeCell ref="B146:F146"/>
    <mergeCell ref="A147:A148"/>
    <mergeCell ref="B147:B148"/>
    <mergeCell ref="A138:G138"/>
    <mergeCell ref="A139:D139"/>
    <mergeCell ref="A140:D140"/>
    <mergeCell ref="A162:E162"/>
    <mergeCell ref="A163:E163"/>
    <mergeCell ref="A160:E160"/>
    <mergeCell ref="A161:E161"/>
    <mergeCell ref="B164:G164"/>
    <mergeCell ref="A165:G165"/>
    <mergeCell ref="A155:F155"/>
    <mergeCell ref="B156:G156"/>
    <mergeCell ref="A157:G157"/>
    <mergeCell ref="A158:E158"/>
    <mergeCell ref="A159:E159"/>
    <mergeCell ref="A170:B170"/>
    <mergeCell ref="D170:E170"/>
    <mergeCell ref="F170:G170"/>
    <mergeCell ref="A171:B171"/>
    <mergeCell ref="D171:E171"/>
    <mergeCell ref="F171:G171"/>
    <mergeCell ref="B166:F166"/>
    <mergeCell ref="A167:B167"/>
    <mergeCell ref="D167:E167"/>
    <mergeCell ref="F167:G167"/>
    <mergeCell ref="A168:G168"/>
    <mergeCell ref="A169:B169"/>
    <mergeCell ref="D169:E169"/>
    <mergeCell ref="F169:G169"/>
    <mergeCell ref="A174:G174"/>
    <mergeCell ref="A175:B175"/>
    <mergeCell ref="D175:E175"/>
    <mergeCell ref="F175:G175"/>
    <mergeCell ref="A176:B176"/>
    <mergeCell ref="D176:E176"/>
    <mergeCell ref="F176:G176"/>
    <mergeCell ref="A172:B172"/>
    <mergeCell ref="D172:E172"/>
    <mergeCell ref="F172:G172"/>
    <mergeCell ref="A173:B173"/>
    <mergeCell ref="D173:E173"/>
    <mergeCell ref="F173:G173"/>
    <mergeCell ref="A179:B179"/>
    <mergeCell ref="D179:E179"/>
    <mergeCell ref="F179:G179"/>
    <mergeCell ref="A180:G180"/>
    <mergeCell ref="A181:B181"/>
    <mergeCell ref="D181:E181"/>
    <mergeCell ref="F181:G181"/>
    <mergeCell ref="A177:B177"/>
    <mergeCell ref="D177:E177"/>
    <mergeCell ref="F177:G177"/>
    <mergeCell ref="A178:B178"/>
    <mergeCell ref="D178:E178"/>
    <mergeCell ref="F178:G178"/>
    <mergeCell ref="A184:B184"/>
    <mergeCell ref="D184:E184"/>
    <mergeCell ref="F184:G184"/>
    <mergeCell ref="A185:B185"/>
    <mergeCell ref="D185:E185"/>
    <mergeCell ref="F185:G185"/>
    <mergeCell ref="A182:B182"/>
    <mergeCell ref="D182:E182"/>
    <mergeCell ref="F182:G182"/>
    <mergeCell ref="A183:B183"/>
    <mergeCell ref="D183:E183"/>
    <mergeCell ref="F183:G183"/>
    <mergeCell ref="A189:B189"/>
    <mergeCell ref="D189:E189"/>
    <mergeCell ref="F189:G189"/>
    <mergeCell ref="A190:B190"/>
    <mergeCell ref="D190:E190"/>
    <mergeCell ref="F190:G190"/>
    <mergeCell ref="A186:G186"/>
    <mergeCell ref="A187:B187"/>
    <mergeCell ref="D187:E187"/>
    <mergeCell ref="F187:G187"/>
    <mergeCell ref="A188:B188"/>
    <mergeCell ref="D188:E188"/>
    <mergeCell ref="F188:G188"/>
    <mergeCell ref="A194:B194"/>
    <mergeCell ref="D194:E194"/>
    <mergeCell ref="F194:G194"/>
    <mergeCell ref="A195:B195"/>
    <mergeCell ref="D195:E195"/>
    <mergeCell ref="F195:G195"/>
    <mergeCell ref="A191:B191"/>
    <mergeCell ref="D191:E191"/>
    <mergeCell ref="F191:G191"/>
    <mergeCell ref="A192:G192"/>
    <mergeCell ref="A193:B193"/>
    <mergeCell ref="D193:E193"/>
    <mergeCell ref="F193:G193"/>
    <mergeCell ref="A198:B198"/>
    <mergeCell ref="D198:E198"/>
    <mergeCell ref="F198:G198"/>
    <mergeCell ref="A199:E199"/>
    <mergeCell ref="F199:G199"/>
    <mergeCell ref="A206:D206"/>
    <mergeCell ref="A196:B196"/>
    <mergeCell ref="D196:E196"/>
    <mergeCell ref="F196:G196"/>
    <mergeCell ref="A197:B197"/>
    <mergeCell ref="D197:E197"/>
    <mergeCell ref="F197:G197"/>
    <mergeCell ref="A205:D205"/>
    <mergeCell ref="E205:F205"/>
  </mergeCells>
  <conditionalFormatting sqref="A11:B11 D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{C35C163C-ACD0-49A9-BF8E-BE4D5101CB70}</x14:id>
        </ext>
      </extLst>
    </cfRule>
  </conditionalFormatting>
  <dataValidations count="1">
    <dataValidation operator="lessThanOrEqual" allowBlank="1" showInputMessage="1" showErrorMessage="1" sqref="E106:E110 E118 E122 E134 E130 E126"/>
  </dataValidations>
  <pageMargins left="0.98425196850393704" right="0.39370078740157483" top="0.59055118110236227" bottom="0.59055118110236227" header="0" footer="0"/>
  <pageSetup paperSize="9" scale="65" fitToHeight="0" orientation="portrait" r:id="rId1"/>
  <headerFooter>
    <oddFooter>&amp;CВерсія 2019.1</oddFooter>
  </headerFooter>
  <rowBreaks count="10" manualBreakCount="10">
    <brk id="9" max="6" man="1"/>
    <brk id="41" max="6" man="1"/>
    <brk id="72" max="6" man="1"/>
    <brk id="86" max="6" man="1"/>
    <brk id="101" max="6" man="1"/>
    <brk id="112" max="6" man="1"/>
    <brk id="133" max="6" man="1"/>
    <brk id="143" max="6" man="1"/>
    <brk id="163" max="6" man="1"/>
    <brk id="199" max="6" man="1"/>
  </rowBreaks>
  <colBreaks count="1" manualBreakCount="1">
    <brk id="8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5C163C-ACD0-49A9-BF8E-BE4D5101CB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A11:B11 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Оберіть варіант зі списку" prompt="_x000a_">
          <x14:formula1>
            <xm:f>'Зведена таблиця'!$C$5:$C$7</xm:f>
          </x14:formula1>
          <xm:sqref>D11</xm:sqref>
        </x14:dataValidation>
        <x14:dataValidation type="list" allowBlank="1" showInputMessage="1" showErrorMessage="1" promptTitle="Оберіть варіант зі списку" prompt="_x000a_">
          <x14:formula1>
            <xm:f>'Зведена таблиця'!$C$10:$C$11</xm:f>
          </x14:formula1>
          <xm:sqref>G16:G18</xm:sqref>
        </x14:dataValidation>
        <x14:dataValidation type="list" allowBlank="1" showInputMessage="1" showErrorMessage="1" promptTitle="Оберіть зі списку" prompt="Оберіть один із запропонованих варіантів зі списку">
          <x14:formula1>
            <xm:f>'Зведена таблиця'!$C$28:$C$31</xm:f>
          </x14:formula1>
          <xm:sqref>F46:F70</xm:sqref>
        </x14:dataValidation>
        <x14:dataValidation type="list" operator="lessThanOrEqual" allowBlank="1" showInputMessage="1" showErrorMessage="1">
          <x14:formula1>
            <xm:f>'Зведена таблиця'!$C$54:$C$57</xm:f>
          </x14:formula1>
          <xm:sqref>E119:F121 E123:F125 E127:F129 E131:F133 E135:F137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abSelected="1" view="pageBreakPreview" topLeftCell="D1" zoomScale="112" zoomScaleNormal="90" zoomScaleSheetLayoutView="112" workbookViewId="0">
      <pane ySplit="3" topLeftCell="A4" activePane="bottomLeft" state="frozen"/>
      <selection pane="bottomLeft" activeCell="M2" sqref="M2:M3"/>
    </sheetView>
  </sheetViews>
  <sheetFormatPr defaultColWidth="9.140625" defaultRowHeight="15" x14ac:dyDescent="0.25"/>
  <cols>
    <col min="1" max="1" width="8.28515625" style="9" customWidth="1"/>
    <col min="2" max="3" width="35" style="9" customWidth="1"/>
    <col min="4" max="4" width="16.85546875" style="84" customWidth="1"/>
    <col min="5" max="6" width="16.85546875" style="9" customWidth="1"/>
    <col min="7" max="12" width="7.85546875" style="9" customWidth="1"/>
    <col min="13" max="13" width="30.5703125" style="9" customWidth="1"/>
    <col min="14" max="14" width="19.140625" style="9" customWidth="1"/>
    <col min="15" max="15" width="14" style="9" customWidth="1"/>
    <col min="16" max="16384" width="9.140625" style="9"/>
  </cols>
  <sheetData>
    <row r="1" spans="1:14" x14ac:dyDescent="0.25">
      <c r="A1" s="293" t="s">
        <v>266</v>
      </c>
      <c r="B1" s="293"/>
      <c r="C1" s="293"/>
      <c r="D1" s="293"/>
      <c r="E1" s="293"/>
      <c r="F1" s="293"/>
      <c r="G1" s="294"/>
      <c r="H1" s="294"/>
      <c r="I1" s="294"/>
      <c r="J1" s="294"/>
      <c r="K1" s="294"/>
      <c r="L1" s="294"/>
      <c r="M1" s="23" t="s">
        <v>270</v>
      </c>
    </row>
    <row r="2" spans="1:14" x14ac:dyDescent="0.25">
      <c r="A2" s="295" t="s">
        <v>0</v>
      </c>
      <c r="B2" s="295" t="s">
        <v>1</v>
      </c>
      <c r="C2" s="295" t="s">
        <v>88</v>
      </c>
      <c r="D2" s="297" t="s">
        <v>89</v>
      </c>
      <c r="E2" s="297" t="s">
        <v>90</v>
      </c>
      <c r="F2" s="297" t="s">
        <v>91</v>
      </c>
      <c r="G2" s="299" t="s">
        <v>2</v>
      </c>
      <c r="H2" s="300"/>
      <c r="I2" s="300"/>
      <c r="J2" s="300"/>
      <c r="K2" s="300"/>
      <c r="L2" s="301"/>
      <c r="M2" s="225" t="s">
        <v>5</v>
      </c>
      <c r="N2" s="24"/>
    </row>
    <row r="3" spans="1:14" ht="59.25" customHeight="1" x14ac:dyDescent="0.25">
      <c r="A3" s="296"/>
      <c r="B3" s="296"/>
      <c r="C3" s="296"/>
      <c r="D3" s="298"/>
      <c r="E3" s="298"/>
      <c r="F3" s="298"/>
      <c r="G3" s="85" t="s">
        <v>61</v>
      </c>
      <c r="H3" s="85" t="s">
        <v>60</v>
      </c>
      <c r="I3" s="86" t="s">
        <v>59</v>
      </c>
      <c r="J3" s="85" t="s">
        <v>58</v>
      </c>
      <c r="K3" s="85" t="s">
        <v>57</v>
      </c>
      <c r="L3" s="85" t="s">
        <v>56</v>
      </c>
      <c r="M3" s="227"/>
      <c r="N3" s="24"/>
    </row>
    <row r="4" spans="1:14" ht="22.5" customHeight="1" x14ac:dyDescent="0.25">
      <c r="A4" s="286" t="s">
        <v>92</v>
      </c>
      <c r="B4" s="286"/>
      <c r="C4" s="286"/>
      <c r="D4" s="286"/>
      <c r="E4" s="287"/>
      <c r="F4" s="287"/>
      <c r="G4" s="20"/>
      <c r="H4" s="20"/>
      <c r="I4" s="29"/>
      <c r="J4" s="20"/>
      <c r="K4" s="20"/>
      <c r="L4" s="20"/>
      <c r="M4" s="37"/>
      <c r="N4" s="24"/>
    </row>
    <row r="5" spans="1:14" ht="30" x14ac:dyDescent="0.25">
      <c r="A5" s="264" t="s">
        <v>70</v>
      </c>
      <c r="B5" s="264" t="s">
        <v>4</v>
      </c>
      <c r="C5" s="106" t="s">
        <v>245</v>
      </c>
      <c r="D5" s="1">
        <v>2</v>
      </c>
      <c r="E5" s="244">
        <f>Опитувальник!D11</f>
        <v>0</v>
      </c>
      <c r="F5" s="264" t="str">
        <f>IF(E5="бакалавр, молодший спеціаліст, середня спеціальна освіта",2,IF(E5="магістр, спеціаліст",4,IF(E5="немає вищої/довищої освіти",0,"")))</f>
        <v/>
      </c>
      <c r="G5" s="5" t="s">
        <v>3</v>
      </c>
      <c r="H5" s="5" t="s">
        <v>3</v>
      </c>
      <c r="I5" s="7"/>
      <c r="J5" s="7"/>
      <c r="K5" s="7"/>
      <c r="L5" s="7"/>
      <c r="M5" s="304" t="s">
        <v>16</v>
      </c>
      <c r="N5" s="24"/>
    </row>
    <row r="6" spans="1:14" x14ac:dyDescent="0.25">
      <c r="A6" s="265"/>
      <c r="B6" s="265"/>
      <c r="C6" s="107" t="s">
        <v>246</v>
      </c>
      <c r="D6" s="1">
        <v>4</v>
      </c>
      <c r="E6" s="245"/>
      <c r="F6" s="265"/>
      <c r="G6" s="5"/>
      <c r="H6" s="5"/>
      <c r="I6" s="7"/>
      <c r="J6" s="7"/>
      <c r="K6" s="7"/>
      <c r="L6" s="7"/>
      <c r="M6" s="305"/>
      <c r="N6" s="24"/>
    </row>
    <row r="7" spans="1:14" x14ac:dyDescent="0.25">
      <c r="A7" s="266"/>
      <c r="B7" s="266"/>
      <c r="C7" s="107" t="s">
        <v>93</v>
      </c>
      <c r="D7" s="1">
        <v>0</v>
      </c>
      <c r="E7" s="246"/>
      <c r="F7" s="266"/>
      <c r="G7" s="3"/>
      <c r="H7" s="3"/>
      <c r="I7" s="4" t="s">
        <v>3</v>
      </c>
      <c r="J7" s="1" t="s">
        <v>3</v>
      </c>
      <c r="K7" s="1" t="s">
        <v>3</v>
      </c>
      <c r="L7" s="1" t="s">
        <v>3</v>
      </c>
      <c r="M7" s="306"/>
    </row>
    <row r="8" spans="1:14" x14ac:dyDescent="0.25">
      <c r="A8" s="30" t="s">
        <v>71</v>
      </c>
      <c r="B8" s="31" t="s">
        <v>8</v>
      </c>
      <c r="C8" s="27"/>
      <c r="D8" s="1"/>
      <c r="E8" s="288"/>
      <c r="F8" s="288"/>
      <c r="G8" s="26"/>
      <c r="H8" s="26"/>
      <c r="I8" s="26"/>
      <c r="J8" s="26"/>
      <c r="K8" s="26"/>
      <c r="L8" s="26"/>
      <c r="M8" s="304" t="s">
        <v>84</v>
      </c>
    </row>
    <row r="9" spans="1:14" x14ac:dyDescent="0.25">
      <c r="A9" s="290" t="s">
        <v>72</v>
      </c>
      <c r="B9" s="280" t="s">
        <v>9</v>
      </c>
      <c r="C9" s="27" t="s">
        <v>18</v>
      </c>
      <c r="D9" s="32">
        <v>1</v>
      </c>
      <c r="E9" s="289"/>
      <c r="F9" s="289"/>
      <c r="G9" s="1" t="s">
        <v>3</v>
      </c>
      <c r="H9" s="1" t="s">
        <v>3</v>
      </c>
      <c r="I9" s="1"/>
      <c r="J9" s="1" t="s">
        <v>3</v>
      </c>
      <c r="K9" s="1" t="s">
        <v>3</v>
      </c>
      <c r="L9" s="1" t="s">
        <v>3</v>
      </c>
      <c r="M9" s="305"/>
    </row>
    <row r="10" spans="1:14" x14ac:dyDescent="0.25">
      <c r="A10" s="291"/>
      <c r="B10" s="281"/>
      <c r="C10" s="26" t="s">
        <v>94</v>
      </c>
      <c r="D10" s="1">
        <v>1</v>
      </c>
      <c r="E10" s="283">
        <f>Опитувальник!G16</f>
        <v>0</v>
      </c>
      <c r="F10" s="264">
        <f>IF(E10="Так",1,0)</f>
        <v>0</v>
      </c>
      <c r="G10" s="1"/>
      <c r="H10" s="1"/>
      <c r="I10" s="1"/>
      <c r="J10" s="1"/>
      <c r="K10" s="1"/>
      <c r="L10" s="1"/>
      <c r="M10" s="305"/>
    </row>
    <row r="11" spans="1:14" x14ac:dyDescent="0.25">
      <c r="A11" s="292"/>
      <c r="B11" s="282"/>
      <c r="C11" s="26" t="s">
        <v>95</v>
      </c>
      <c r="D11" s="1">
        <v>0</v>
      </c>
      <c r="E11" s="284"/>
      <c r="F11" s="266"/>
      <c r="G11" s="1"/>
      <c r="H11" s="1"/>
      <c r="I11" s="1"/>
      <c r="J11" s="1"/>
      <c r="K11" s="1"/>
      <c r="L11" s="1"/>
      <c r="M11" s="305"/>
    </row>
    <row r="12" spans="1:14" x14ac:dyDescent="0.25">
      <c r="A12" s="277" t="s">
        <v>73</v>
      </c>
      <c r="B12" s="280" t="s">
        <v>12</v>
      </c>
      <c r="C12" s="27" t="s">
        <v>18</v>
      </c>
      <c r="D12" s="32">
        <v>1</v>
      </c>
      <c r="E12" s="69"/>
      <c r="F12" s="70"/>
      <c r="G12" s="1" t="s">
        <v>3</v>
      </c>
      <c r="H12" s="1" t="s">
        <v>3</v>
      </c>
      <c r="I12" s="1"/>
      <c r="J12" s="1" t="s">
        <v>3</v>
      </c>
      <c r="K12" s="1" t="s">
        <v>3</v>
      </c>
      <c r="L12" s="1" t="s">
        <v>3</v>
      </c>
      <c r="M12" s="305"/>
    </row>
    <row r="13" spans="1:14" x14ac:dyDescent="0.25">
      <c r="A13" s="278"/>
      <c r="B13" s="281"/>
      <c r="C13" s="26" t="s">
        <v>94</v>
      </c>
      <c r="D13" s="1">
        <v>1</v>
      </c>
      <c r="E13" s="283">
        <f>Опитувальник!G17</f>
        <v>0</v>
      </c>
      <c r="F13" s="264">
        <f>IF(E13="Так",1,0)</f>
        <v>0</v>
      </c>
      <c r="G13" s="1"/>
      <c r="H13" s="1"/>
      <c r="I13" s="1"/>
      <c r="J13" s="1"/>
      <c r="K13" s="1"/>
      <c r="L13" s="1"/>
      <c r="M13" s="305"/>
    </row>
    <row r="14" spans="1:14" x14ac:dyDescent="0.25">
      <c r="A14" s="279"/>
      <c r="B14" s="282"/>
      <c r="C14" s="26" t="s">
        <v>95</v>
      </c>
      <c r="D14" s="1">
        <v>0</v>
      </c>
      <c r="E14" s="284"/>
      <c r="F14" s="266"/>
      <c r="G14" s="1"/>
      <c r="H14" s="1"/>
      <c r="I14" s="1"/>
      <c r="J14" s="1"/>
      <c r="K14" s="1"/>
      <c r="L14" s="1"/>
      <c r="M14" s="305"/>
    </row>
    <row r="15" spans="1:14" x14ac:dyDescent="0.25">
      <c r="A15" s="264" t="s">
        <v>74</v>
      </c>
      <c r="B15" s="244" t="s">
        <v>268</v>
      </c>
      <c r="C15" s="27" t="s">
        <v>18</v>
      </c>
      <c r="D15" s="32">
        <v>1</v>
      </c>
      <c r="E15" s="70"/>
      <c r="F15" s="70"/>
      <c r="G15" s="1" t="s">
        <v>3</v>
      </c>
      <c r="H15" s="1" t="s">
        <v>3</v>
      </c>
      <c r="I15" s="1"/>
      <c r="J15" s="1" t="s">
        <v>3</v>
      </c>
      <c r="K15" s="1" t="s">
        <v>3</v>
      </c>
      <c r="L15" s="1" t="s">
        <v>3</v>
      </c>
      <c r="M15" s="305"/>
    </row>
    <row r="16" spans="1:14" x14ac:dyDescent="0.25">
      <c r="A16" s="265"/>
      <c r="B16" s="245"/>
      <c r="C16" s="26" t="s">
        <v>94</v>
      </c>
      <c r="D16" s="1">
        <v>1</v>
      </c>
      <c r="E16" s="264">
        <f>Опитувальник!G18</f>
        <v>0</v>
      </c>
      <c r="F16" s="264">
        <f>IF(E16="Так",1,0)</f>
        <v>0</v>
      </c>
      <c r="G16" s="1"/>
      <c r="H16" s="1"/>
      <c r="I16" s="1"/>
      <c r="J16" s="1"/>
      <c r="K16" s="1"/>
      <c r="L16" s="1"/>
      <c r="M16" s="305"/>
    </row>
    <row r="17" spans="1:13" x14ac:dyDescent="0.25">
      <c r="A17" s="266"/>
      <c r="B17" s="246"/>
      <c r="C17" s="26" t="s">
        <v>95</v>
      </c>
      <c r="D17" s="1">
        <v>0</v>
      </c>
      <c r="E17" s="266"/>
      <c r="F17" s="266"/>
      <c r="G17" s="1"/>
      <c r="H17" s="1"/>
      <c r="I17" s="1"/>
      <c r="J17" s="1"/>
      <c r="K17" s="1"/>
      <c r="L17" s="1"/>
      <c r="M17" s="305"/>
    </row>
    <row r="18" spans="1:13" x14ac:dyDescent="0.25">
      <c r="A18" s="30" t="s">
        <v>75</v>
      </c>
      <c r="B18" s="31" t="s">
        <v>14</v>
      </c>
      <c r="C18" s="26"/>
      <c r="D18" s="1"/>
      <c r="E18" s="70"/>
      <c r="F18" s="70"/>
      <c r="G18" s="1"/>
      <c r="H18" s="1"/>
      <c r="I18" s="1"/>
      <c r="J18" s="1"/>
      <c r="K18" s="1"/>
      <c r="L18" s="1"/>
      <c r="M18" s="305"/>
    </row>
    <row r="19" spans="1:13" x14ac:dyDescent="0.25">
      <c r="A19" s="277" t="s">
        <v>76</v>
      </c>
      <c r="B19" s="280" t="s">
        <v>15</v>
      </c>
      <c r="C19" s="27" t="s">
        <v>18</v>
      </c>
      <c r="D19" s="32">
        <v>1</v>
      </c>
      <c r="E19" s="70"/>
      <c r="F19" s="70"/>
      <c r="G19" s="1" t="s">
        <v>3</v>
      </c>
      <c r="H19" s="1" t="s">
        <v>3</v>
      </c>
      <c r="I19" s="1"/>
      <c r="J19" s="1" t="s">
        <v>3</v>
      </c>
      <c r="K19" s="1" t="s">
        <v>3</v>
      </c>
      <c r="L19" s="1" t="s">
        <v>3</v>
      </c>
      <c r="M19" s="305"/>
    </row>
    <row r="20" spans="1:13" x14ac:dyDescent="0.25">
      <c r="A20" s="278"/>
      <c r="B20" s="281"/>
      <c r="C20" s="2" t="s">
        <v>96</v>
      </c>
      <c r="D20" s="1">
        <v>1</v>
      </c>
      <c r="E20" s="283">
        <f>Опитувальник!D40</f>
        <v>0</v>
      </c>
      <c r="F20" s="264">
        <f>Опитувальник!G40</f>
        <v>0</v>
      </c>
      <c r="G20" s="1"/>
      <c r="H20" s="1"/>
      <c r="I20" s="1"/>
      <c r="J20" s="1"/>
      <c r="K20" s="1"/>
      <c r="L20" s="1"/>
      <c r="M20" s="305"/>
    </row>
    <row r="21" spans="1:13" x14ac:dyDescent="0.25">
      <c r="A21" s="278"/>
      <c r="B21" s="281"/>
      <c r="C21" s="2" t="s">
        <v>97</v>
      </c>
      <c r="D21" s="1">
        <v>0.8</v>
      </c>
      <c r="E21" s="285"/>
      <c r="F21" s="265"/>
      <c r="G21" s="1"/>
      <c r="H21" s="1"/>
      <c r="I21" s="1"/>
      <c r="J21" s="1"/>
      <c r="K21" s="1"/>
      <c r="L21" s="1"/>
      <c r="M21" s="305"/>
    </row>
    <row r="22" spans="1:13" x14ac:dyDescent="0.25">
      <c r="A22" s="278"/>
      <c r="B22" s="281"/>
      <c r="C22" s="2" t="s">
        <v>98</v>
      </c>
      <c r="D22" s="1">
        <v>0.7</v>
      </c>
      <c r="E22" s="285"/>
      <c r="F22" s="265"/>
      <c r="G22" s="1"/>
      <c r="H22" s="1"/>
      <c r="I22" s="1"/>
      <c r="J22" s="1"/>
      <c r="K22" s="1"/>
      <c r="L22" s="1"/>
      <c r="M22" s="305"/>
    </row>
    <row r="23" spans="1:13" x14ac:dyDescent="0.25">
      <c r="A23" s="278"/>
      <c r="B23" s="281"/>
      <c r="C23" s="2" t="s">
        <v>99</v>
      </c>
      <c r="D23" s="1">
        <v>0.5</v>
      </c>
      <c r="E23" s="285"/>
      <c r="F23" s="265"/>
      <c r="G23" s="1"/>
      <c r="H23" s="1"/>
      <c r="I23" s="1"/>
      <c r="J23" s="1"/>
      <c r="K23" s="1"/>
      <c r="L23" s="1"/>
      <c r="M23" s="305"/>
    </row>
    <row r="24" spans="1:13" x14ac:dyDescent="0.25">
      <c r="A24" s="278"/>
      <c r="B24" s="281"/>
      <c r="C24" s="2" t="s">
        <v>100</v>
      </c>
      <c r="D24" s="1">
        <v>0.3</v>
      </c>
      <c r="E24" s="285"/>
      <c r="F24" s="265"/>
      <c r="G24" s="1"/>
      <c r="H24" s="1"/>
      <c r="I24" s="1"/>
      <c r="J24" s="1"/>
      <c r="K24" s="1"/>
      <c r="L24" s="1"/>
      <c r="M24" s="305"/>
    </row>
    <row r="25" spans="1:13" x14ac:dyDescent="0.25">
      <c r="A25" s="279"/>
      <c r="B25" s="282"/>
      <c r="C25" s="2" t="s">
        <v>101</v>
      </c>
      <c r="D25" s="1">
        <v>0</v>
      </c>
      <c r="E25" s="284"/>
      <c r="F25" s="266"/>
      <c r="G25" s="1"/>
      <c r="H25" s="1"/>
      <c r="I25" s="1"/>
      <c r="J25" s="1"/>
      <c r="K25" s="1"/>
      <c r="L25" s="1"/>
      <c r="M25" s="306"/>
    </row>
    <row r="26" spans="1:13" x14ac:dyDescent="0.25">
      <c r="A26" s="277" t="s">
        <v>77</v>
      </c>
      <c r="B26" s="280" t="s">
        <v>267</v>
      </c>
      <c r="C26" s="27" t="s">
        <v>17</v>
      </c>
      <c r="D26" s="33">
        <v>2</v>
      </c>
      <c r="E26" s="70"/>
      <c r="F26" s="70"/>
      <c r="G26" s="1" t="s">
        <v>3</v>
      </c>
      <c r="H26" s="1" t="s">
        <v>3</v>
      </c>
      <c r="I26" s="1"/>
      <c r="J26" s="1" t="s">
        <v>3</v>
      </c>
      <c r="K26" s="1" t="s">
        <v>3</v>
      </c>
      <c r="L26" s="1" t="s">
        <v>3</v>
      </c>
      <c r="M26" s="304" t="s">
        <v>85</v>
      </c>
    </row>
    <row r="27" spans="1:13" x14ac:dyDescent="0.25">
      <c r="A27" s="278"/>
      <c r="B27" s="281"/>
      <c r="C27" s="27" t="s">
        <v>18</v>
      </c>
      <c r="D27" s="33">
        <v>5</v>
      </c>
      <c r="E27" s="70"/>
      <c r="F27" s="70"/>
      <c r="G27" s="1"/>
      <c r="H27" s="1"/>
      <c r="I27" s="1"/>
      <c r="J27" s="1"/>
      <c r="K27" s="1"/>
      <c r="L27" s="1"/>
      <c r="M27" s="305"/>
    </row>
    <row r="28" spans="1:13" x14ac:dyDescent="0.25">
      <c r="A28" s="278"/>
      <c r="B28" s="281"/>
      <c r="C28" s="2" t="s">
        <v>102</v>
      </c>
      <c r="D28" s="1">
        <v>0.2</v>
      </c>
      <c r="E28" s="264">
        <f>COUNTA(Опитувальник!A46:B70)</f>
        <v>0</v>
      </c>
      <c r="F28" s="267">
        <f>Опитувальник!G71</f>
        <v>0</v>
      </c>
      <c r="G28" s="1"/>
      <c r="H28" s="1"/>
      <c r="I28" s="1"/>
      <c r="J28" s="1"/>
      <c r="K28" s="1"/>
      <c r="L28" s="1"/>
      <c r="M28" s="305"/>
    </row>
    <row r="29" spans="1:13" x14ac:dyDescent="0.25">
      <c r="A29" s="278"/>
      <c r="B29" s="281"/>
      <c r="C29" s="2" t="s">
        <v>103</v>
      </c>
      <c r="D29" s="1">
        <v>0.3</v>
      </c>
      <c r="E29" s="265"/>
      <c r="F29" s="267"/>
      <c r="G29" s="1"/>
      <c r="H29" s="1"/>
      <c r="I29" s="1"/>
      <c r="J29" s="1"/>
      <c r="K29" s="1"/>
      <c r="L29" s="1"/>
      <c r="M29" s="305"/>
    </row>
    <row r="30" spans="1:13" x14ac:dyDescent="0.25">
      <c r="A30" s="278"/>
      <c r="B30" s="281"/>
      <c r="C30" s="2" t="s">
        <v>104</v>
      </c>
      <c r="D30" s="1">
        <v>0.4</v>
      </c>
      <c r="E30" s="265"/>
      <c r="F30" s="267"/>
      <c r="G30" s="1"/>
      <c r="H30" s="1"/>
      <c r="I30" s="1"/>
      <c r="J30" s="1"/>
      <c r="K30" s="1"/>
      <c r="L30" s="1"/>
      <c r="M30" s="305"/>
    </row>
    <row r="31" spans="1:13" x14ac:dyDescent="0.25">
      <c r="A31" s="278"/>
      <c r="B31" s="281"/>
      <c r="C31" s="2" t="s">
        <v>105</v>
      </c>
      <c r="D31" s="1">
        <v>0.5</v>
      </c>
      <c r="E31" s="265"/>
      <c r="F31" s="267"/>
      <c r="G31" s="1"/>
      <c r="H31" s="1"/>
      <c r="I31" s="1"/>
      <c r="J31" s="1"/>
      <c r="K31" s="1"/>
      <c r="L31" s="1"/>
      <c r="M31" s="306"/>
    </row>
    <row r="32" spans="1:13" x14ac:dyDescent="0.25">
      <c r="A32" s="264" t="s">
        <v>78</v>
      </c>
      <c r="B32" s="244" t="s">
        <v>20</v>
      </c>
      <c r="C32" s="27" t="s">
        <v>18</v>
      </c>
      <c r="D32" s="33">
        <v>5</v>
      </c>
      <c r="E32" s="70"/>
      <c r="F32" s="70"/>
      <c r="G32" s="1" t="s">
        <v>3</v>
      </c>
      <c r="H32" s="1" t="s">
        <v>3</v>
      </c>
      <c r="I32" s="1"/>
      <c r="J32" s="1" t="s">
        <v>3</v>
      </c>
      <c r="K32" s="1" t="s">
        <v>3</v>
      </c>
      <c r="L32" s="1" t="s">
        <v>3</v>
      </c>
      <c r="M32" s="17"/>
    </row>
    <row r="33" spans="1:15" x14ac:dyDescent="0.25">
      <c r="A33" s="265"/>
      <c r="B33" s="245"/>
      <c r="C33" s="106" t="s">
        <v>256</v>
      </c>
      <c r="D33" s="21">
        <v>2</v>
      </c>
      <c r="E33" s="244">
        <f>Опитувальник!F85</f>
        <v>0</v>
      </c>
      <c r="F33" s="264">
        <f>Опитувальник!G86</f>
        <v>0</v>
      </c>
      <c r="G33" s="1"/>
      <c r="H33" s="1"/>
      <c r="I33" s="1"/>
      <c r="J33" s="1"/>
      <c r="K33" s="1"/>
      <c r="L33" s="1"/>
      <c r="M33" s="304" t="s">
        <v>23</v>
      </c>
    </row>
    <row r="34" spans="1:15" ht="30" x14ac:dyDescent="0.25">
      <c r="A34" s="265"/>
      <c r="B34" s="245"/>
      <c r="C34" s="106" t="s">
        <v>257</v>
      </c>
      <c r="D34" s="21">
        <v>2</v>
      </c>
      <c r="E34" s="245"/>
      <c r="F34" s="265"/>
      <c r="G34" s="1"/>
      <c r="H34" s="1"/>
      <c r="I34" s="1"/>
      <c r="J34" s="1"/>
      <c r="K34" s="1"/>
      <c r="L34" s="1"/>
      <c r="M34" s="305"/>
    </row>
    <row r="35" spans="1:15" x14ac:dyDescent="0.25">
      <c r="A35" s="266"/>
      <c r="B35" s="246"/>
      <c r="C35" s="106" t="s">
        <v>258</v>
      </c>
      <c r="D35" s="21">
        <v>1</v>
      </c>
      <c r="E35" s="246"/>
      <c r="F35" s="266"/>
      <c r="G35" s="1"/>
      <c r="H35" s="1"/>
      <c r="I35" s="1"/>
      <c r="J35" s="1"/>
      <c r="K35" s="1"/>
      <c r="L35" s="1"/>
      <c r="M35" s="306"/>
    </row>
    <row r="36" spans="1:15" x14ac:dyDescent="0.25">
      <c r="A36" s="264" t="s">
        <v>79</v>
      </c>
      <c r="B36" s="244" t="s">
        <v>22</v>
      </c>
      <c r="C36" s="34" t="s">
        <v>18</v>
      </c>
      <c r="D36" s="33">
        <v>5</v>
      </c>
      <c r="E36" s="70"/>
      <c r="F36" s="70"/>
      <c r="G36" s="1" t="s">
        <v>3</v>
      </c>
      <c r="H36" s="1" t="s">
        <v>3</v>
      </c>
      <c r="I36" s="1"/>
      <c r="J36" s="1" t="s">
        <v>3</v>
      </c>
      <c r="K36" s="1" t="s">
        <v>3</v>
      </c>
      <c r="L36" s="1" t="s">
        <v>3</v>
      </c>
      <c r="M36" s="2"/>
    </row>
    <row r="37" spans="1:15" ht="120" x14ac:dyDescent="0.25">
      <c r="A37" s="265"/>
      <c r="B37" s="245"/>
      <c r="C37" s="2" t="s">
        <v>106</v>
      </c>
      <c r="D37" s="21"/>
      <c r="E37" s="30">
        <f>Опитувальник!F100</f>
        <v>0</v>
      </c>
      <c r="F37" s="30">
        <f>Опитувальник!G101</f>
        <v>5</v>
      </c>
      <c r="G37" s="1"/>
      <c r="H37" s="1"/>
      <c r="I37" s="1"/>
      <c r="J37" s="1"/>
      <c r="K37" s="1"/>
      <c r="L37" s="1"/>
      <c r="M37" s="17" t="s">
        <v>86</v>
      </c>
    </row>
    <row r="38" spans="1:15" ht="66" x14ac:dyDescent="0.25">
      <c r="A38" s="267" t="s">
        <v>80</v>
      </c>
      <c r="B38" s="244" t="s">
        <v>24</v>
      </c>
      <c r="C38" s="27" t="s">
        <v>107</v>
      </c>
      <c r="D38" s="33">
        <v>2</v>
      </c>
      <c r="E38" s="70"/>
      <c r="F38" s="70"/>
      <c r="G38" s="5" t="s">
        <v>3</v>
      </c>
      <c r="H38" s="5" t="s">
        <v>3</v>
      </c>
      <c r="I38" s="5"/>
      <c r="J38" s="5" t="s">
        <v>3</v>
      </c>
      <c r="K38" s="5" t="s">
        <v>3</v>
      </c>
      <c r="L38" s="5" t="s">
        <v>3</v>
      </c>
      <c r="M38" s="2"/>
    </row>
    <row r="39" spans="1:15" x14ac:dyDescent="0.25">
      <c r="A39" s="267"/>
      <c r="B39" s="245"/>
      <c r="C39" s="2" t="s">
        <v>25</v>
      </c>
      <c r="D39" s="21">
        <v>2</v>
      </c>
      <c r="E39" s="231">
        <f>Опитувальник!G111</f>
        <v>0</v>
      </c>
      <c r="F39" s="234">
        <f>Опитувальник!G111</f>
        <v>0</v>
      </c>
      <c r="G39" s="5"/>
      <c r="H39" s="5"/>
      <c r="I39" s="5"/>
      <c r="J39" s="5"/>
      <c r="K39" s="5"/>
      <c r="L39" s="5"/>
      <c r="M39" s="304" t="s">
        <v>87</v>
      </c>
    </row>
    <row r="40" spans="1:15" x14ac:dyDescent="0.25">
      <c r="A40" s="267"/>
      <c r="B40" s="245"/>
      <c r="C40" s="2" t="s">
        <v>26</v>
      </c>
      <c r="D40" s="21">
        <v>1</v>
      </c>
      <c r="E40" s="232"/>
      <c r="F40" s="235"/>
      <c r="G40" s="5"/>
      <c r="H40" s="5"/>
      <c r="I40" s="5"/>
      <c r="J40" s="5"/>
      <c r="K40" s="5"/>
      <c r="L40" s="5"/>
      <c r="M40" s="305"/>
    </row>
    <row r="41" spans="1:15" x14ac:dyDescent="0.25">
      <c r="A41" s="267"/>
      <c r="B41" s="245"/>
      <c r="C41" s="2" t="s">
        <v>27</v>
      </c>
      <c r="D41" s="21">
        <v>0</v>
      </c>
      <c r="E41" s="233"/>
      <c r="F41" s="236"/>
      <c r="G41" s="5"/>
      <c r="H41" s="5"/>
      <c r="I41" s="5"/>
      <c r="J41" s="5"/>
      <c r="K41" s="5"/>
      <c r="L41" s="5"/>
      <c r="M41" s="305"/>
    </row>
    <row r="42" spans="1:15" ht="15" customHeight="1" x14ac:dyDescent="0.25">
      <c r="A42" s="271" t="s">
        <v>259</v>
      </c>
      <c r="B42" s="272"/>
      <c r="C42" s="272"/>
      <c r="D42" s="273"/>
      <c r="E42" s="268"/>
      <c r="F42" s="247">
        <f>SUM(F5,F10,F13,F16,F20,F28,F33,F37,F39)</f>
        <v>5</v>
      </c>
      <c r="G42" s="5"/>
      <c r="H42" s="5"/>
      <c r="I42" s="5"/>
      <c r="J42" s="5"/>
      <c r="K42" s="5"/>
      <c r="L42" s="5"/>
      <c r="M42" s="225"/>
    </row>
    <row r="43" spans="1:15" x14ac:dyDescent="0.25">
      <c r="A43" s="274"/>
      <c r="B43" s="275"/>
      <c r="C43" s="275"/>
      <c r="D43" s="276"/>
      <c r="E43" s="269"/>
      <c r="F43" s="270"/>
      <c r="G43" s="5"/>
      <c r="H43" s="5"/>
      <c r="I43" s="5"/>
      <c r="J43" s="5"/>
      <c r="K43" s="5"/>
      <c r="L43" s="5"/>
      <c r="M43" s="226"/>
    </row>
    <row r="44" spans="1:15" x14ac:dyDescent="0.25">
      <c r="A44" s="254" t="s">
        <v>108</v>
      </c>
      <c r="B44" s="254" t="s">
        <v>69</v>
      </c>
      <c r="C44" s="254"/>
      <c r="D44" s="254"/>
      <c r="E44" s="254"/>
      <c r="F44" s="254"/>
      <c r="G44" s="5"/>
      <c r="H44" s="5"/>
      <c r="I44" s="5"/>
      <c r="J44" s="5"/>
      <c r="K44" s="5"/>
      <c r="L44" s="5"/>
      <c r="M44" s="226"/>
    </row>
    <row r="45" spans="1:15" x14ac:dyDescent="0.25">
      <c r="A45" s="35" t="s">
        <v>6</v>
      </c>
      <c r="B45" s="36" t="s">
        <v>40</v>
      </c>
      <c r="C45" s="11"/>
      <c r="D45" s="18"/>
      <c r="E45" s="70"/>
      <c r="F45" s="70"/>
      <c r="G45" s="5"/>
      <c r="H45" s="5"/>
      <c r="I45" s="5"/>
      <c r="J45" s="5"/>
      <c r="K45" s="5"/>
      <c r="L45" s="5"/>
      <c r="M45" s="227"/>
    </row>
    <row r="46" spans="1:15" x14ac:dyDescent="0.25">
      <c r="A46" s="238" t="s">
        <v>10</v>
      </c>
      <c r="B46" s="255" t="s">
        <v>52</v>
      </c>
      <c r="C46" s="6" t="s">
        <v>53</v>
      </c>
      <c r="D46" s="18">
        <v>10</v>
      </c>
      <c r="E46" s="231">
        <f>Опитувальник!F140</f>
        <v>0</v>
      </c>
      <c r="F46" s="234">
        <f>Опитувальник!G140</f>
        <v>0</v>
      </c>
      <c r="G46" s="12"/>
      <c r="H46" s="12"/>
      <c r="I46" s="12"/>
      <c r="J46" s="12"/>
      <c r="K46" s="12"/>
      <c r="L46" s="5" t="s">
        <v>3</v>
      </c>
      <c r="M46" s="228" t="s">
        <v>42</v>
      </c>
      <c r="N46" s="302" t="s">
        <v>41</v>
      </c>
      <c r="O46" s="8"/>
    </row>
    <row r="47" spans="1:15" x14ac:dyDescent="0.25">
      <c r="A47" s="239"/>
      <c r="B47" s="256"/>
      <c r="C47" s="6" t="s">
        <v>62</v>
      </c>
      <c r="D47" s="18">
        <v>8</v>
      </c>
      <c r="E47" s="232"/>
      <c r="F47" s="235"/>
      <c r="G47" s="12"/>
      <c r="H47" s="12"/>
      <c r="I47" s="12"/>
      <c r="J47" s="12"/>
      <c r="K47" s="5" t="s">
        <v>3</v>
      </c>
      <c r="L47" s="12"/>
      <c r="M47" s="229"/>
      <c r="N47" s="302"/>
      <c r="O47" s="8"/>
    </row>
    <row r="48" spans="1:15" x14ac:dyDescent="0.25">
      <c r="A48" s="239"/>
      <c r="B48" s="256"/>
      <c r="C48" s="6" t="s">
        <v>54</v>
      </c>
      <c r="D48" s="18">
        <v>6</v>
      </c>
      <c r="E48" s="232"/>
      <c r="F48" s="235"/>
      <c r="G48" s="12"/>
      <c r="H48" s="12"/>
      <c r="I48" s="12"/>
      <c r="J48" s="5" t="s">
        <v>3</v>
      </c>
      <c r="K48" s="12"/>
      <c r="L48" s="12"/>
      <c r="M48" s="229"/>
      <c r="N48" s="302"/>
      <c r="O48" s="8"/>
    </row>
    <row r="49" spans="1:15" x14ac:dyDescent="0.25">
      <c r="A49" s="240"/>
      <c r="B49" s="257"/>
      <c r="C49" s="6" t="s">
        <v>55</v>
      </c>
      <c r="D49" s="18">
        <v>4</v>
      </c>
      <c r="E49" s="233"/>
      <c r="F49" s="236"/>
      <c r="G49" s="5" t="s">
        <v>3</v>
      </c>
      <c r="H49" s="5" t="s">
        <v>3</v>
      </c>
      <c r="I49" s="5" t="s">
        <v>3</v>
      </c>
      <c r="J49" s="12"/>
      <c r="K49" s="12"/>
      <c r="L49" s="12"/>
      <c r="M49" s="230"/>
      <c r="N49" s="302"/>
      <c r="O49" s="8"/>
    </row>
    <row r="50" spans="1:15" x14ac:dyDescent="0.25">
      <c r="A50" s="238" t="s">
        <v>11</v>
      </c>
      <c r="B50" s="255" t="s">
        <v>81</v>
      </c>
      <c r="C50" s="6" t="s">
        <v>53</v>
      </c>
      <c r="D50" s="18">
        <v>15</v>
      </c>
      <c r="E50" s="231">
        <f>Опитувальник!F141</f>
        <v>0</v>
      </c>
      <c r="F50" s="234">
        <f>Опитувальник!G141</f>
        <v>0</v>
      </c>
      <c r="G50" s="12"/>
      <c r="H50" s="12"/>
      <c r="I50" s="12"/>
      <c r="J50" s="12"/>
      <c r="K50" s="12"/>
      <c r="L50" s="5" t="s">
        <v>3</v>
      </c>
      <c r="M50" s="228" t="s">
        <v>44</v>
      </c>
      <c r="N50" s="302"/>
    </row>
    <row r="51" spans="1:15" x14ac:dyDescent="0.25">
      <c r="A51" s="239"/>
      <c r="B51" s="256"/>
      <c r="C51" s="6" t="s">
        <v>62</v>
      </c>
      <c r="D51" s="18">
        <v>10</v>
      </c>
      <c r="E51" s="232"/>
      <c r="F51" s="235"/>
      <c r="G51" s="12"/>
      <c r="H51" s="12"/>
      <c r="I51" s="12"/>
      <c r="J51" s="12"/>
      <c r="K51" s="5" t="s">
        <v>3</v>
      </c>
      <c r="L51" s="12"/>
      <c r="M51" s="229"/>
      <c r="N51" s="302"/>
    </row>
    <row r="52" spans="1:15" x14ac:dyDescent="0.25">
      <c r="A52" s="239"/>
      <c r="B52" s="256"/>
      <c r="C52" s="6" t="s">
        <v>54</v>
      </c>
      <c r="D52" s="18">
        <v>7</v>
      </c>
      <c r="E52" s="232"/>
      <c r="F52" s="235"/>
      <c r="G52" s="12"/>
      <c r="H52" s="12"/>
      <c r="I52" s="12"/>
      <c r="J52" s="5" t="s">
        <v>3</v>
      </c>
      <c r="K52" s="12"/>
      <c r="L52" s="12"/>
      <c r="M52" s="229"/>
      <c r="N52" s="302"/>
    </row>
    <row r="53" spans="1:15" x14ac:dyDescent="0.25">
      <c r="A53" s="240"/>
      <c r="B53" s="257"/>
      <c r="C53" s="6" t="s">
        <v>55</v>
      </c>
      <c r="D53" s="18">
        <v>5</v>
      </c>
      <c r="E53" s="233"/>
      <c r="F53" s="236"/>
      <c r="G53" s="5" t="s">
        <v>3</v>
      </c>
      <c r="H53" s="5" t="s">
        <v>3</v>
      </c>
      <c r="I53" s="5" t="s">
        <v>3</v>
      </c>
      <c r="J53" s="12"/>
      <c r="K53" s="12"/>
      <c r="L53" s="12"/>
      <c r="M53" s="229"/>
      <c r="N53" s="302"/>
    </row>
    <row r="54" spans="1:15" x14ac:dyDescent="0.25">
      <c r="A54" s="225" t="s">
        <v>7</v>
      </c>
      <c r="B54" s="251" t="s">
        <v>82</v>
      </c>
      <c r="C54" s="6" t="s">
        <v>53</v>
      </c>
      <c r="D54" s="18">
        <v>15</v>
      </c>
      <c r="E54" s="231">
        <f>Опитувальник!F142</f>
        <v>0</v>
      </c>
      <c r="F54" s="234">
        <f>Опитувальник!G142</f>
        <v>0</v>
      </c>
      <c r="G54" s="12"/>
      <c r="H54" s="12"/>
      <c r="I54" s="12"/>
      <c r="J54" s="12"/>
      <c r="K54" s="12"/>
      <c r="L54" s="5" t="s">
        <v>3</v>
      </c>
      <c r="M54" s="228" t="s">
        <v>43</v>
      </c>
      <c r="N54" s="302"/>
    </row>
    <row r="55" spans="1:15" x14ac:dyDescent="0.25">
      <c r="A55" s="226"/>
      <c r="B55" s="252"/>
      <c r="C55" s="6" t="s">
        <v>62</v>
      </c>
      <c r="D55" s="18">
        <v>10</v>
      </c>
      <c r="E55" s="232"/>
      <c r="F55" s="235"/>
      <c r="G55" s="12"/>
      <c r="H55" s="12"/>
      <c r="I55" s="12"/>
      <c r="J55" s="12"/>
      <c r="K55" s="5" t="s">
        <v>3</v>
      </c>
      <c r="L55" s="12"/>
      <c r="M55" s="229"/>
      <c r="N55" s="302"/>
    </row>
    <row r="56" spans="1:15" x14ac:dyDescent="0.25">
      <c r="A56" s="226"/>
      <c r="B56" s="252"/>
      <c r="C56" s="6" t="s">
        <v>54</v>
      </c>
      <c r="D56" s="18">
        <v>7</v>
      </c>
      <c r="E56" s="232"/>
      <c r="F56" s="235"/>
      <c r="G56" s="12"/>
      <c r="H56" s="12"/>
      <c r="I56" s="12"/>
      <c r="J56" s="5" t="s">
        <v>3</v>
      </c>
      <c r="K56" s="12"/>
      <c r="L56" s="12"/>
      <c r="M56" s="229"/>
      <c r="N56" s="302"/>
    </row>
    <row r="57" spans="1:15" x14ac:dyDescent="0.25">
      <c r="A57" s="227"/>
      <c r="B57" s="253"/>
      <c r="C57" s="6" t="s">
        <v>55</v>
      </c>
      <c r="D57" s="18">
        <v>5</v>
      </c>
      <c r="E57" s="233"/>
      <c r="F57" s="236"/>
      <c r="G57" s="5" t="s">
        <v>3</v>
      </c>
      <c r="H57" s="5" t="s">
        <v>3</v>
      </c>
      <c r="I57" s="5" t="s">
        <v>3</v>
      </c>
      <c r="J57" s="12"/>
      <c r="K57" s="12"/>
      <c r="L57" s="12"/>
      <c r="M57" s="229"/>
      <c r="N57" s="303"/>
    </row>
    <row r="58" spans="1:15" x14ac:dyDescent="0.25">
      <c r="A58" s="225" t="s">
        <v>13</v>
      </c>
      <c r="B58" s="258" t="s">
        <v>248</v>
      </c>
      <c r="C58" s="10" t="s">
        <v>67</v>
      </c>
      <c r="D58" s="38">
        <v>1</v>
      </c>
      <c r="E58" s="241">
        <f>Опитувальник!G155</f>
        <v>0</v>
      </c>
      <c r="F58" s="99"/>
      <c r="G58" s="81"/>
      <c r="H58" s="7"/>
      <c r="I58" s="7"/>
      <c r="J58" s="7"/>
      <c r="K58" s="7"/>
      <c r="L58" s="7"/>
      <c r="M58" s="228" t="s">
        <v>38</v>
      </c>
      <c r="N58" s="228" t="s">
        <v>50</v>
      </c>
    </row>
    <row r="59" spans="1:15" x14ac:dyDescent="0.25">
      <c r="A59" s="226"/>
      <c r="B59" s="259"/>
      <c r="C59" s="10" t="s">
        <v>63</v>
      </c>
      <c r="D59" s="38">
        <v>8</v>
      </c>
      <c r="E59" s="242"/>
      <c r="F59" s="100"/>
      <c r="G59" s="87"/>
      <c r="H59" s="5" t="s">
        <v>3</v>
      </c>
      <c r="I59" s="5" t="s">
        <v>3</v>
      </c>
      <c r="J59" s="7"/>
      <c r="K59" s="7"/>
      <c r="L59" s="7"/>
      <c r="M59" s="229"/>
      <c r="N59" s="229"/>
    </row>
    <row r="60" spans="1:15" ht="30" x14ac:dyDescent="0.25">
      <c r="A60" s="226"/>
      <c r="B60" s="259"/>
      <c r="C60" s="10" t="s">
        <v>64</v>
      </c>
      <c r="D60" s="38">
        <v>10</v>
      </c>
      <c r="E60" s="242"/>
      <c r="F60" s="100"/>
      <c r="G60" s="87"/>
      <c r="H60" s="7"/>
      <c r="I60" s="7"/>
      <c r="J60" s="5" t="s">
        <v>3</v>
      </c>
      <c r="K60" s="7"/>
      <c r="L60" s="7"/>
      <c r="M60" s="229"/>
      <c r="N60" s="229"/>
    </row>
    <row r="61" spans="1:15" ht="45" x14ac:dyDescent="0.25">
      <c r="A61" s="226"/>
      <c r="B61" s="259"/>
      <c r="C61" s="10" t="s">
        <v>65</v>
      </c>
      <c r="D61" s="38">
        <v>12</v>
      </c>
      <c r="E61" s="242"/>
      <c r="F61" s="121">
        <f>IF(E58&gt;=90,15,IF(AND(E58&gt;=70,E58&lt;=89),12,IF(AND(E58&gt;=60,E58&lt;=69),10,IF(AND(E58&gt;=50,E58&lt;=59),8,IF(AND(E58&gt;=45,E58&lt;=49),1,IF(AND(E58&lt;45),0,""))))))</f>
        <v>0</v>
      </c>
      <c r="G61" s="87"/>
      <c r="H61" s="7"/>
      <c r="I61" s="7"/>
      <c r="J61" s="7"/>
      <c r="K61" s="5" t="s">
        <v>3</v>
      </c>
      <c r="L61" s="7"/>
      <c r="M61" s="229"/>
      <c r="N61" s="229"/>
    </row>
    <row r="62" spans="1:15" ht="60" x14ac:dyDescent="0.25">
      <c r="A62" s="227"/>
      <c r="B62" s="260"/>
      <c r="C62" s="10" t="s">
        <v>66</v>
      </c>
      <c r="D62" s="38">
        <v>15</v>
      </c>
      <c r="E62" s="243"/>
      <c r="F62" s="101"/>
      <c r="G62" s="87"/>
      <c r="H62" s="7"/>
      <c r="I62" s="7"/>
      <c r="J62" s="7"/>
      <c r="K62" s="7"/>
      <c r="L62" s="5" t="s">
        <v>3</v>
      </c>
      <c r="M62" s="230"/>
      <c r="N62" s="229"/>
    </row>
    <row r="63" spans="1:15" x14ac:dyDescent="0.25">
      <c r="A63" s="261" t="s">
        <v>19</v>
      </c>
      <c r="B63" s="258" t="s">
        <v>45</v>
      </c>
      <c r="C63" s="11" t="s">
        <v>18</v>
      </c>
      <c r="D63" s="18">
        <v>10</v>
      </c>
      <c r="E63" s="70"/>
      <c r="F63" s="70"/>
      <c r="G63" s="5"/>
      <c r="H63" s="5"/>
      <c r="I63" s="5"/>
      <c r="J63" s="5"/>
      <c r="K63" s="5"/>
      <c r="L63" s="5"/>
      <c r="M63" s="228" t="s">
        <v>49</v>
      </c>
      <c r="N63" s="229"/>
    </row>
    <row r="64" spans="1:15" x14ac:dyDescent="0.25">
      <c r="A64" s="262"/>
      <c r="B64" s="259"/>
      <c r="C64" s="6" t="s">
        <v>83</v>
      </c>
      <c r="D64" s="18">
        <v>1</v>
      </c>
      <c r="E64" s="231">
        <f>Опитувальник!F163</f>
        <v>0</v>
      </c>
      <c r="F64" s="234">
        <f>Опитувальник!G163</f>
        <v>0</v>
      </c>
      <c r="G64" s="7"/>
      <c r="H64" s="7"/>
      <c r="I64" s="7"/>
      <c r="J64" s="7"/>
      <c r="K64" s="7"/>
      <c r="L64" s="7"/>
      <c r="M64" s="229"/>
      <c r="N64" s="229"/>
    </row>
    <row r="65" spans="1:14" ht="30" x14ac:dyDescent="0.25">
      <c r="A65" s="262"/>
      <c r="B65" s="259"/>
      <c r="C65" s="13" t="s">
        <v>46</v>
      </c>
      <c r="D65" s="38">
        <v>2</v>
      </c>
      <c r="E65" s="232"/>
      <c r="F65" s="235"/>
      <c r="G65" s="7"/>
      <c r="H65" s="7"/>
      <c r="I65" s="7"/>
      <c r="J65" s="5" t="s">
        <v>3</v>
      </c>
      <c r="K65" s="7"/>
      <c r="L65" s="7"/>
      <c r="M65" s="229"/>
      <c r="N65" s="229"/>
    </row>
    <row r="66" spans="1:14" ht="30" x14ac:dyDescent="0.25">
      <c r="A66" s="262"/>
      <c r="B66" s="259"/>
      <c r="C66" s="10" t="s">
        <v>47</v>
      </c>
      <c r="D66" s="38">
        <v>3</v>
      </c>
      <c r="E66" s="232"/>
      <c r="F66" s="235"/>
      <c r="G66" s="7"/>
      <c r="H66" s="7"/>
      <c r="I66" s="7"/>
      <c r="J66" s="7"/>
      <c r="K66" s="5" t="s">
        <v>3</v>
      </c>
      <c r="L66" s="7"/>
      <c r="M66" s="229"/>
      <c r="N66" s="229"/>
    </row>
    <row r="67" spans="1:14" ht="30" x14ac:dyDescent="0.25">
      <c r="A67" s="263"/>
      <c r="B67" s="260"/>
      <c r="C67" s="10" t="s">
        <v>48</v>
      </c>
      <c r="D67" s="38">
        <v>4</v>
      </c>
      <c r="E67" s="233"/>
      <c r="F67" s="236"/>
      <c r="G67" s="7"/>
      <c r="H67" s="7"/>
      <c r="I67" s="7"/>
      <c r="J67" s="7"/>
      <c r="K67" s="7"/>
      <c r="L67" s="5" t="s">
        <v>3</v>
      </c>
      <c r="M67" s="230"/>
      <c r="N67" s="230"/>
    </row>
    <row r="68" spans="1:14" x14ac:dyDescent="0.25">
      <c r="A68" s="238" t="s">
        <v>21</v>
      </c>
      <c r="B68" s="251" t="s">
        <v>51</v>
      </c>
      <c r="C68" s="28">
        <v>0.45</v>
      </c>
      <c r="D68" s="18">
        <v>2</v>
      </c>
      <c r="E68" s="231">
        <f>Опитувальник!F198</f>
        <v>0</v>
      </c>
      <c r="F68" s="234">
        <f>Опитувальник!F199</f>
        <v>0</v>
      </c>
      <c r="G68" s="5"/>
      <c r="H68" s="7"/>
      <c r="I68" s="7"/>
      <c r="J68" s="7"/>
      <c r="K68" s="7"/>
      <c r="L68" s="7"/>
      <c r="M68" s="228"/>
    </row>
    <row r="69" spans="1:14" x14ac:dyDescent="0.25">
      <c r="A69" s="239"/>
      <c r="B69" s="252"/>
      <c r="C69" s="28">
        <v>0.5</v>
      </c>
      <c r="D69" s="18">
        <v>4</v>
      </c>
      <c r="E69" s="232"/>
      <c r="F69" s="235"/>
      <c r="G69" s="7"/>
      <c r="H69" s="5"/>
      <c r="I69" s="5" t="s">
        <v>3</v>
      </c>
      <c r="J69" s="7"/>
      <c r="K69" s="7"/>
      <c r="L69" s="7"/>
      <c r="M69" s="229"/>
    </row>
    <row r="70" spans="1:14" x14ac:dyDescent="0.25">
      <c r="A70" s="239"/>
      <c r="B70" s="252"/>
      <c r="C70" s="28">
        <v>0.6</v>
      </c>
      <c r="D70" s="18">
        <v>6</v>
      </c>
      <c r="E70" s="232"/>
      <c r="F70" s="235"/>
      <c r="G70" s="7"/>
      <c r="H70" s="7"/>
      <c r="I70" s="7"/>
      <c r="J70" s="5" t="s">
        <v>3</v>
      </c>
      <c r="K70" s="7"/>
      <c r="L70" s="7"/>
      <c r="M70" s="229"/>
    </row>
    <row r="71" spans="1:14" x14ac:dyDescent="0.25">
      <c r="A71" s="239"/>
      <c r="B71" s="252"/>
      <c r="C71" s="28">
        <v>0.7</v>
      </c>
      <c r="D71" s="18">
        <v>8</v>
      </c>
      <c r="E71" s="232"/>
      <c r="F71" s="235"/>
      <c r="G71" s="7"/>
      <c r="H71" s="7"/>
      <c r="I71" s="7"/>
      <c r="J71" s="7"/>
      <c r="K71" s="5" t="s">
        <v>3</v>
      </c>
      <c r="L71" s="7"/>
      <c r="M71" s="229"/>
    </row>
    <row r="72" spans="1:14" x14ac:dyDescent="0.25">
      <c r="A72" s="240"/>
      <c r="B72" s="253"/>
      <c r="C72" s="28">
        <v>0.8</v>
      </c>
      <c r="D72" s="18">
        <v>10</v>
      </c>
      <c r="E72" s="233"/>
      <c r="F72" s="236"/>
      <c r="G72" s="7"/>
      <c r="H72" s="7"/>
      <c r="I72" s="7"/>
      <c r="J72" s="7"/>
      <c r="K72" s="7"/>
      <c r="L72" s="5" t="s">
        <v>3</v>
      </c>
      <c r="M72" s="229"/>
    </row>
    <row r="73" spans="1:14" x14ac:dyDescent="0.25">
      <c r="A73" s="237" t="s">
        <v>109</v>
      </c>
      <c r="B73" s="237"/>
      <c r="C73" s="237"/>
      <c r="D73" s="237"/>
      <c r="E73" s="237"/>
      <c r="F73" s="103">
        <f>F46+F50+F54+F61+F64+F68</f>
        <v>0</v>
      </c>
      <c r="G73" s="1"/>
      <c r="H73" s="1"/>
      <c r="I73" s="1"/>
      <c r="J73" s="1"/>
      <c r="K73" s="1"/>
      <c r="L73" s="1"/>
      <c r="M73" s="229"/>
    </row>
    <row r="74" spans="1:14" x14ac:dyDescent="0.25">
      <c r="A74" s="25"/>
      <c r="B74" s="16" t="s">
        <v>34</v>
      </c>
      <c r="C74" s="14" t="s">
        <v>18</v>
      </c>
      <c r="D74" s="82"/>
      <c r="E74" s="102">
        <f>(F73+F42)*0.05</f>
        <v>0.25</v>
      </c>
      <c r="F74" s="25"/>
      <c r="G74" s="5"/>
      <c r="H74" s="5"/>
      <c r="I74" s="5"/>
      <c r="J74" s="5"/>
      <c r="K74" s="5"/>
      <c r="L74" s="19"/>
      <c r="M74" s="230"/>
    </row>
    <row r="75" spans="1:14" ht="45" x14ac:dyDescent="0.25">
      <c r="A75" s="238"/>
      <c r="B75" s="6" t="s">
        <v>28</v>
      </c>
      <c r="C75" s="6" t="s">
        <v>31</v>
      </c>
      <c r="D75" s="18">
        <v>1</v>
      </c>
      <c r="E75" s="244">
        <f>Опитувальник!G207</f>
        <v>0</v>
      </c>
      <c r="F75" s="247">
        <f>IF(Опитувальник!G207&gt;E74,E74,E75)</f>
        <v>0</v>
      </c>
      <c r="G75" s="5"/>
      <c r="H75" s="5"/>
      <c r="I75" s="5"/>
      <c r="J75" s="5"/>
      <c r="K75" s="5"/>
      <c r="L75" s="5"/>
      <c r="M75" s="18" t="s">
        <v>35</v>
      </c>
    </row>
    <row r="76" spans="1:14" ht="60" x14ac:dyDescent="0.25">
      <c r="A76" s="239"/>
      <c r="B76" s="6" t="s">
        <v>29</v>
      </c>
      <c r="C76" s="6" t="s">
        <v>32</v>
      </c>
      <c r="D76" s="18">
        <v>1</v>
      </c>
      <c r="E76" s="245"/>
      <c r="F76" s="248"/>
      <c r="G76" s="5"/>
      <c r="H76" s="5"/>
      <c r="I76" s="5"/>
      <c r="J76" s="5"/>
      <c r="K76" s="5"/>
      <c r="L76" s="5"/>
      <c r="M76" s="18" t="s">
        <v>36</v>
      </c>
    </row>
    <row r="77" spans="1:14" ht="75" x14ac:dyDescent="0.25">
      <c r="A77" s="239"/>
      <c r="B77" s="6" t="s">
        <v>269</v>
      </c>
      <c r="C77" s="6" t="s">
        <v>31</v>
      </c>
      <c r="D77" s="18"/>
      <c r="E77" s="245"/>
      <c r="F77" s="248"/>
      <c r="G77" s="5"/>
      <c r="H77" s="5"/>
      <c r="I77" s="5"/>
      <c r="J77" s="5"/>
      <c r="K77" s="5"/>
      <c r="L77" s="5"/>
      <c r="M77" s="18"/>
    </row>
    <row r="78" spans="1:14" ht="75" x14ac:dyDescent="0.25">
      <c r="A78" s="240"/>
      <c r="B78" s="6" t="s">
        <v>30</v>
      </c>
      <c r="C78" s="6" t="s">
        <v>33</v>
      </c>
      <c r="D78" s="18">
        <v>1</v>
      </c>
      <c r="E78" s="246"/>
      <c r="F78" s="249"/>
      <c r="G78" s="5"/>
      <c r="H78" s="5"/>
      <c r="I78" s="5"/>
      <c r="J78" s="5"/>
      <c r="K78" s="5"/>
      <c r="L78" s="5"/>
      <c r="M78" s="18" t="s">
        <v>37</v>
      </c>
    </row>
    <row r="79" spans="1:14" ht="42.75" customHeight="1" x14ac:dyDescent="0.25">
      <c r="A79" s="39"/>
      <c r="B79" s="15"/>
      <c r="C79" s="15"/>
      <c r="D79" s="22"/>
      <c r="E79" s="15"/>
      <c r="F79" s="24"/>
      <c r="G79" s="224" t="s">
        <v>39</v>
      </c>
      <c r="H79" s="224"/>
      <c r="I79" s="224"/>
      <c r="J79" s="224"/>
      <c r="K79" s="224"/>
      <c r="L79" s="224"/>
      <c r="M79" s="22"/>
    </row>
    <row r="80" spans="1:14" ht="18.75" x14ac:dyDescent="0.25">
      <c r="A80" s="39"/>
      <c r="B80" s="15"/>
      <c r="C80" s="15"/>
      <c r="D80" s="22"/>
      <c r="E80" s="15"/>
      <c r="F80" s="24"/>
      <c r="G80" s="223" t="s">
        <v>255</v>
      </c>
      <c r="H80" s="223"/>
      <c r="I80" s="223"/>
      <c r="J80" s="223"/>
      <c r="K80" s="223"/>
      <c r="L80" s="223"/>
      <c r="M80" s="22"/>
    </row>
    <row r="81" spans="1:13" ht="26.25" x14ac:dyDescent="0.25">
      <c r="A81" s="250" t="s">
        <v>110</v>
      </c>
      <c r="B81" s="250"/>
      <c r="C81" s="250"/>
      <c r="D81" s="250"/>
      <c r="E81" s="250"/>
      <c r="F81" s="104">
        <f>F42+F73+F75</f>
        <v>5</v>
      </c>
      <c r="G81" s="5">
        <f>$D$5+$D$9+$D$12+$D$15+$D$19+$D$26+$D$36+$D$38+$D$49+$D$53+$D$57+$D$58+$D$64+$D$68+2</f>
        <v>35</v>
      </c>
      <c r="H81" s="5">
        <f>$D$5+$D$9+$D$12+$D$15+$D$19+$D$26+$D$36+$D$38+$D$49+$D$53+$D$57+$D$59+$D$64+$D$69+2</f>
        <v>44</v>
      </c>
      <c r="I81" s="5">
        <f>$D$6+$D$9+$D$12+$D$15+$D$19+$D$26+$D$36+$D$38+$D$49+$D$53+$D$57+$D$59+$D$69+2</f>
        <v>45</v>
      </c>
      <c r="J81" s="5">
        <f>$D$6+$D$9+$D$12+$D$15+$D$19+$D$26+$D$36+$D$38+$D$48+$D$52+$D$56+$D$60+$D$65+$D$70+2</f>
        <v>57</v>
      </c>
      <c r="K81" s="5">
        <f>$D$6+$D$9+$D$12+$D$15+$D$19+$D$26+$D$36+$D$38+$D$47+$D$51+$D$55+$D$61+$D$66+$D$71+2</f>
        <v>70</v>
      </c>
      <c r="L81" s="5">
        <f>$D$6+$D$9+$D$12+$D$15+$D$19+$D$26+$D$36+$D$38+$D$46+$D$50+$D$54+$D$62+$D$67+$D$72+2</f>
        <v>88</v>
      </c>
      <c r="M81" s="15"/>
    </row>
    <row r="82" spans="1:13" customFormat="1" ht="18.75" x14ac:dyDescent="0.25">
      <c r="B82" s="109"/>
      <c r="C82" s="109"/>
      <c r="D82" s="83"/>
      <c r="E82" s="109"/>
      <c r="G82" s="223" t="s">
        <v>251</v>
      </c>
      <c r="H82" s="223"/>
      <c r="I82" s="223"/>
      <c r="J82" s="223"/>
      <c r="K82" s="223"/>
      <c r="L82" s="223"/>
      <c r="M82" s="83"/>
    </row>
    <row r="83" spans="1:13" customFormat="1" ht="28.5" x14ac:dyDescent="0.45">
      <c r="B83" s="109"/>
      <c r="C83" s="109"/>
      <c r="D83" s="83"/>
      <c r="E83" s="109"/>
      <c r="F83" s="110"/>
      <c r="G83" s="5">
        <f>$D$5+$D$9+$D$12+$D$15+$D$19+$D$26+$D$36+$D$38+$D$49+$D$53+$D$57+$D$58+$D$64+$D$68+3</f>
        <v>36</v>
      </c>
      <c r="H83" s="5">
        <f>$D$5+$D$9+$D$12+$D$15+$D$19+$D$26+$D$36+$D$38+$D$49+$D$53+$D$57+$D$59+$D$64+$D$69+3</f>
        <v>45</v>
      </c>
      <c r="I83" s="5">
        <f>$D$6+$D$9+$D$12+$D$15+$D$19+$D$26+$D$36+$D$38+$D$49+$D$53+$D$57+$D$59+$D$69+3</f>
        <v>46</v>
      </c>
      <c r="J83" s="5">
        <f>$D$6+$D$9+$D$12+$D$15+$D$19+$D$26+$D$36+$D$38+$D$48+$D$52+$D$56+$D$60+$D$65+$D$70+3</f>
        <v>58</v>
      </c>
      <c r="K83" s="5">
        <f>$D$6+$D$9+$D$12+$D$15+$D$19+$D$26+$D$36+$D$38+$D$47+$D$51+$D$55+$D$61+$D$66+$D$71+3</f>
        <v>71</v>
      </c>
      <c r="L83" s="5">
        <f>$D$6+$D$9+$D$12+$D$15+$D$19+$D$26+$D$36+$D$38+$D$46+$D$50+$D$54+$D$62+$D$67+$D$72+3</f>
        <v>89</v>
      </c>
      <c r="M83" s="83"/>
    </row>
    <row r="84" spans="1:13" customFormat="1" ht="18.75" x14ac:dyDescent="0.25">
      <c r="B84" s="109"/>
      <c r="C84" s="109"/>
      <c r="D84" s="83"/>
      <c r="E84" s="109"/>
      <c r="G84" s="223" t="s">
        <v>252</v>
      </c>
      <c r="H84" s="223"/>
      <c r="I84" s="223"/>
      <c r="J84" s="223"/>
      <c r="K84" s="223"/>
      <c r="L84" s="223"/>
      <c r="M84" s="83"/>
    </row>
    <row r="85" spans="1:13" customFormat="1" ht="28.5" x14ac:dyDescent="0.45">
      <c r="B85" s="109"/>
      <c r="C85" s="109"/>
      <c r="D85" s="83"/>
      <c r="E85" s="109"/>
      <c r="F85" s="110"/>
      <c r="G85" s="5">
        <f>$D$5+$D$9+$D$12+$D$15+$D$19+$D$26+$D$36+$D$38+$D$49+$D$53+$D$57+$D$58+$D$64+$D$68+4</f>
        <v>37</v>
      </c>
      <c r="H85" s="5">
        <f>$D$5+$D$9+$D$12+$D$15+$D$19+$D$26+$D$36+$D$38+$D$49+$D$53+$D$57+$D$59+$D$64+$D$69+4</f>
        <v>46</v>
      </c>
      <c r="I85" s="5">
        <f>$D$6+$D$9+$D$12+$D$15+$D$19+$D$26+$D$36+$D$38+$D$49+$D$53+$D$57+$D$59+$D$69+4</f>
        <v>47</v>
      </c>
      <c r="J85" s="5">
        <f>$D$6+$D$9+$D$12+$D$15+$D$19+$D$26+$D$36+$D$38+$D$48+$D$52+$D$56+$D$60+$D$65+$D$70+4</f>
        <v>59</v>
      </c>
      <c r="K85" s="5">
        <f>$D$6+$D$9+$D$12+$D$15+$D$19+$D$26+$D$36+$D$38+$D$47+$D$51+$D$55+$D$61+$D$66+$D$71+4</f>
        <v>72</v>
      </c>
      <c r="L85" s="5">
        <f>$D$6+$D$9+$D$12+$D$15+$D$19+$D$26+$D$36+$D$38+$D$46+$D$50+$D$54+$D$62+$D$67+$D$72+4</f>
        <v>90</v>
      </c>
      <c r="M85" s="83"/>
    </row>
    <row r="86" spans="1:13" customFormat="1" ht="18.75" x14ac:dyDescent="0.25">
      <c r="B86" s="109"/>
      <c r="C86" s="109"/>
      <c r="D86" s="83"/>
      <c r="E86" s="109"/>
      <c r="G86" s="223" t="s">
        <v>253</v>
      </c>
      <c r="H86" s="223"/>
      <c r="I86" s="223"/>
      <c r="J86" s="223"/>
      <c r="K86" s="223"/>
      <c r="L86" s="223"/>
      <c r="M86" s="83"/>
    </row>
    <row r="87" spans="1:13" customFormat="1" ht="28.5" x14ac:dyDescent="0.45">
      <c r="B87" s="109"/>
      <c r="C87" s="109"/>
      <c r="D87" s="83"/>
      <c r="E87" s="109"/>
      <c r="F87" s="110"/>
      <c r="G87" s="5">
        <f>$D$5+$D$9+$D$12+$D$15+$D$19+$D$26+$D$36+$D$38+$D$49+$D$53+$D$57+$D$58+$D$64+$D$68+5</f>
        <v>38</v>
      </c>
      <c r="H87" s="5">
        <f>$D$5+$D$9+$D$12+$D$15+$D$19+$D$26+$D$36+$D$38+$D$49+$D$53+$D$57+$D$59+$D$64+$D$69+5</f>
        <v>47</v>
      </c>
      <c r="I87" s="5">
        <f>$D$6+$D$9+$D$12+$D$15+$D$19+$D$26+$D$36+$D$38+$D$49+$D$53+$D$57+$D$59+$D$69+5</f>
        <v>48</v>
      </c>
      <c r="J87" s="5">
        <f>$D$6+$D$9+$D$12+$D$15+$D$19+$D$26+$D$36+$D$38+$D$48+$D$52+$D$56+$D$60+$D$65+$D$70+5</f>
        <v>60</v>
      </c>
      <c r="K87" s="5">
        <f>$D$6+$D$9+$D$12+$D$15+$D$19+$D$26+$D$36+$D$38+$D$47+$D$51+$D$55+$D$61+$D$66+$D$71+5</f>
        <v>73</v>
      </c>
      <c r="L87" s="5">
        <f>$D$6+$D$9+$D$12+$D$15+$D$19+$D$26+$D$36+$D$38+$D$46+$D$50+$D$54+$D$62+$D$67+$D$72+5</f>
        <v>91</v>
      </c>
      <c r="M87" s="83"/>
    </row>
    <row r="88" spans="1:13" customFormat="1" ht="18.75" x14ac:dyDescent="0.25">
      <c r="B88" s="109"/>
      <c r="C88" s="109"/>
      <c r="D88" s="83"/>
      <c r="E88" s="109"/>
      <c r="G88" s="223" t="s">
        <v>254</v>
      </c>
      <c r="H88" s="223"/>
      <c r="I88" s="223"/>
      <c r="J88" s="223"/>
      <c r="K88" s="223"/>
      <c r="L88" s="223"/>
      <c r="M88" s="83"/>
    </row>
    <row r="89" spans="1:13" customFormat="1" ht="28.5" x14ac:dyDescent="0.45">
      <c r="B89" s="109"/>
      <c r="C89" s="109"/>
      <c r="D89" s="83"/>
      <c r="E89" s="109"/>
      <c r="F89" s="110"/>
      <c r="G89" s="5">
        <f>$D$5+$D$9+$D$12+$D$15+$D$19+$D$26+$D$36+$D$38+$D$49+$D$53+$D$57+$D$58+$D$64+$D$68+6</f>
        <v>39</v>
      </c>
      <c r="H89" s="5">
        <f>$D$5+$D$9+$D$12+$D$15+$D$19+$D$26+$D$36+$D$38+$D$49+$D$53+$D$57+$D$59+$D$64+$D$69+6</f>
        <v>48</v>
      </c>
      <c r="I89" s="5">
        <f>$D$6+$D$9+$D$12+$D$15+$D$19+$D$26+$D$36+$D$38+$D$49+$D$53+$D$57+$D$59+$D$69+6</f>
        <v>49</v>
      </c>
      <c r="J89" s="5">
        <f>$D$6+$D$9+$D$12+$D$15+$D$19+$D$26+$D$36+$D$38+$D$48+$D$52+$D$56+$D$60+$D$65+$D$70+6</f>
        <v>61</v>
      </c>
      <c r="K89" s="5">
        <f>$D$6+$D$9+$D$12+$D$15+$D$19+$D$26+$D$36+$D$38+$D$47+$D$51+$D$55+$D$61+$D$66+$D$71+6</f>
        <v>74</v>
      </c>
      <c r="L89" s="5">
        <f>$D$6+$D$9+$D$12+$D$15+$D$19+$D$26+$D$36+$D$38+$D$46+$D$50+$D$54+$D$62+$D$67+$D$72+6</f>
        <v>92</v>
      </c>
      <c r="M89" s="83"/>
    </row>
    <row r="90" spans="1:13" x14ac:dyDescent="0.25">
      <c r="B90" s="8"/>
      <c r="C90" s="8"/>
      <c r="D90" s="83"/>
      <c r="E90" s="8"/>
    </row>
    <row r="91" spans="1:13" x14ac:dyDescent="0.25">
      <c r="B91" s="8"/>
      <c r="C91" s="8"/>
      <c r="D91" s="83"/>
      <c r="E91" s="8"/>
    </row>
    <row r="92" spans="1:13" x14ac:dyDescent="0.25">
      <c r="B92" s="8"/>
      <c r="C92" s="8"/>
      <c r="D92" s="83"/>
      <c r="E92" s="8"/>
    </row>
    <row r="93" spans="1:13" x14ac:dyDescent="0.25">
      <c r="B93" s="8"/>
      <c r="C93" s="8"/>
      <c r="D93" s="83"/>
      <c r="E93" s="8"/>
    </row>
    <row r="94" spans="1:13" x14ac:dyDescent="0.25">
      <c r="B94" s="8"/>
      <c r="C94" s="8"/>
      <c r="D94" s="83"/>
      <c r="E94" s="8"/>
    </row>
    <row r="95" spans="1:13" x14ac:dyDescent="0.25">
      <c r="B95" s="8"/>
      <c r="C95" s="8"/>
      <c r="D95" s="83"/>
      <c r="E95" s="8"/>
    </row>
    <row r="96" spans="1:13" x14ac:dyDescent="0.25">
      <c r="B96" s="8"/>
      <c r="C96" s="8"/>
      <c r="D96" s="83"/>
      <c r="E96" s="8"/>
    </row>
    <row r="97" spans="2:5" x14ac:dyDescent="0.25">
      <c r="B97" s="8"/>
      <c r="C97" s="8"/>
      <c r="D97" s="83"/>
      <c r="E97" s="8"/>
    </row>
    <row r="98" spans="2:5" x14ac:dyDescent="0.25">
      <c r="B98" s="8"/>
      <c r="C98" s="8"/>
      <c r="D98" s="83"/>
      <c r="E98" s="8"/>
    </row>
    <row r="99" spans="2:5" x14ac:dyDescent="0.25">
      <c r="B99" s="8"/>
      <c r="C99" s="8"/>
      <c r="D99" s="83"/>
      <c r="E99" s="8"/>
    </row>
    <row r="100" spans="2:5" x14ac:dyDescent="0.25">
      <c r="B100" s="8"/>
      <c r="C100" s="8"/>
      <c r="D100" s="83"/>
      <c r="E100" s="8"/>
    </row>
    <row r="101" spans="2:5" x14ac:dyDescent="0.25">
      <c r="B101" s="8"/>
      <c r="C101" s="8"/>
      <c r="D101" s="83"/>
      <c r="E101" s="8"/>
    </row>
    <row r="102" spans="2:5" x14ac:dyDescent="0.25">
      <c r="B102" s="8"/>
      <c r="C102" s="8"/>
      <c r="D102" s="83"/>
      <c r="E102" s="8"/>
    </row>
    <row r="103" spans="2:5" x14ac:dyDescent="0.25">
      <c r="B103" s="8"/>
      <c r="C103" s="8"/>
      <c r="D103" s="83"/>
      <c r="E103" s="8"/>
    </row>
    <row r="104" spans="2:5" x14ac:dyDescent="0.25">
      <c r="B104" s="8"/>
      <c r="C104" s="8"/>
      <c r="D104" s="83"/>
      <c r="E104" s="8"/>
    </row>
    <row r="105" spans="2:5" x14ac:dyDescent="0.25">
      <c r="B105" s="8"/>
      <c r="C105" s="8"/>
      <c r="D105" s="83"/>
      <c r="E105" s="8"/>
    </row>
    <row r="106" spans="2:5" x14ac:dyDescent="0.25">
      <c r="B106" s="8"/>
      <c r="C106" s="8"/>
      <c r="D106" s="83"/>
      <c r="E106" s="8"/>
    </row>
    <row r="107" spans="2:5" x14ac:dyDescent="0.25">
      <c r="B107" s="8"/>
      <c r="C107" s="8"/>
      <c r="D107" s="83"/>
      <c r="E107" s="8"/>
    </row>
    <row r="108" spans="2:5" x14ac:dyDescent="0.25">
      <c r="B108" s="8"/>
      <c r="C108" s="8"/>
      <c r="D108" s="83"/>
      <c r="E108" s="8"/>
    </row>
    <row r="109" spans="2:5" x14ac:dyDescent="0.25">
      <c r="B109" s="8"/>
      <c r="C109" s="8"/>
      <c r="D109" s="83"/>
      <c r="E109" s="8"/>
    </row>
    <row r="110" spans="2:5" x14ac:dyDescent="0.25">
      <c r="B110" s="8"/>
    </row>
    <row r="111" spans="2:5" x14ac:dyDescent="0.25">
      <c r="B111" s="8"/>
    </row>
    <row r="112" spans="2:5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</sheetData>
  <sheetProtection algorithmName="SHA-512" hashValue="Hu1603gI8elCdNSIwr+PnUPqXUQ6TVCJpT7jpb1WGYOmH4mTXR2wUEWOEQi9l5GFLxzNFhSltJQsqN+m07JEiQ==" saltValue="UBqNG8v/vVvwwm2a3mrsSA==" spinCount="100000" sheet="1" objects="1" scenarios="1" formatColumns="0" formatRows="0"/>
  <protectedRanges>
    <protectedRange sqref="F10 F13" name="Діапазон1_1"/>
    <protectedRange sqref="F16" name="Діапазон1_2"/>
    <protectedRange sqref="F20" name="Діапазон1_3"/>
    <protectedRange sqref="E28:E31" name="Діапазон1_4"/>
    <protectedRange sqref="F36:F37" name="Діапазон1_6"/>
    <protectedRange sqref="F39:F41" name="Діапазон1_7"/>
    <protectedRange sqref="F5" name="Діапазон1_2_1"/>
  </protectedRanges>
  <mergeCells count="99">
    <mergeCell ref="M2:M3"/>
    <mergeCell ref="M39:M41"/>
    <mergeCell ref="M5:M7"/>
    <mergeCell ref="M8:M25"/>
    <mergeCell ref="M26:M31"/>
    <mergeCell ref="M33:M35"/>
    <mergeCell ref="M58:M62"/>
    <mergeCell ref="N58:N67"/>
    <mergeCell ref="M63:M67"/>
    <mergeCell ref="N46:N57"/>
    <mergeCell ref="M50:M53"/>
    <mergeCell ref="M54:M57"/>
    <mergeCell ref="M46:M49"/>
    <mergeCell ref="A1:F1"/>
    <mergeCell ref="G1:L1"/>
    <mergeCell ref="A2:A3"/>
    <mergeCell ref="B2:B3"/>
    <mergeCell ref="C2:C3"/>
    <mergeCell ref="D2:D3"/>
    <mergeCell ref="E2:E3"/>
    <mergeCell ref="F2:F3"/>
    <mergeCell ref="G2:L2"/>
    <mergeCell ref="E8:E9"/>
    <mergeCell ref="F8:F9"/>
    <mergeCell ref="A9:A11"/>
    <mergeCell ref="B9:B11"/>
    <mergeCell ref="E10:E11"/>
    <mergeCell ref="F10:F11"/>
    <mergeCell ref="A4:F4"/>
    <mergeCell ref="A5:A7"/>
    <mergeCell ref="B5:B7"/>
    <mergeCell ref="E5:E7"/>
    <mergeCell ref="F5:F7"/>
    <mergeCell ref="A19:A25"/>
    <mergeCell ref="B19:B25"/>
    <mergeCell ref="E20:E25"/>
    <mergeCell ref="F20:F25"/>
    <mergeCell ref="A26:A31"/>
    <mergeCell ref="B26:B31"/>
    <mergeCell ref="E28:E31"/>
    <mergeCell ref="F28:F31"/>
    <mergeCell ref="A12:A14"/>
    <mergeCell ref="B12:B14"/>
    <mergeCell ref="E13:E14"/>
    <mergeCell ref="F13:F14"/>
    <mergeCell ref="A15:A17"/>
    <mergeCell ref="B15:B17"/>
    <mergeCell ref="E16:E17"/>
    <mergeCell ref="F16:F17"/>
    <mergeCell ref="A38:A41"/>
    <mergeCell ref="B38:B41"/>
    <mergeCell ref="E39:E41"/>
    <mergeCell ref="F39:F41"/>
    <mergeCell ref="E42:E43"/>
    <mergeCell ref="F42:F43"/>
    <mergeCell ref="A42:D43"/>
    <mergeCell ref="A32:A35"/>
    <mergeCell ref="B32:B35"/>
    <mergeCell ref="E33:E35"/>
    <mergeCell ref="F33:F35"/>
    <mergeCell ref="A36:A37"/>
    <mergeCell ref="B36:B37"/>
    <mergeCell ref="B54:B57"/>
    <mergeCell ref="A58:A62"/>
    <mergeCell ref="B58:B62"/>
    <mergeCell ref="A63:A67"/>
    <mergeCell ref="B63:B67"/>
    <mergeCell ref="A54:A57"/>
    <mergeCell ref="A44:F44"/>
    <mergeCell ref="A46:A49"/>
    <mergeCell ref="A50:A53"/>
    <mergeCell ref="B50:B53"/>
    <mergeCell ref="B46:B49"/>
    <mergeCell ref="E75:E78"/>
    <mergeCell ref="F75:F78"/>
    <mergeCell ref="A81:E81"/>
    <mergeCell ref="A68:A72"/>
    <mergeCell ref="B68:B72"/>
    <mergeCell ref="G79:L79"/>
    <mergeCell ref="M42:M45"/>
    <mergeCell ref="M68:M74"/>
    <mergeCell ref="E46:E49"/>
    <mergeCell ref="F46:F49"/>
    <mergeCell ref="E50:E53"/>
    <mergeCell ref="F50:F53"/>
    <mergeCell ref="E54:E57"/>
    <mergeCell ref="F54:F57"/>
    <mergeCell ref="E64:E67"/>
    <mergeCell ref="F64:F67"/>
    <mergeCell ref="E68:E72"/>
    <mergeCell ref="A73:E73"/>
    <mergeCell ref="A75:A78"/>
    <mergeCell ref="F68:F72"/>
    <mergeCell ref="E58:E62"/>
    <mergeCell ref="G82:L82"/>
    <mergeCell ref="G84:L84"/>
    <mergeCell ref="G86:L86"/>
    <mergeCell ref="G88:L88"/>
    <mergeCell ref="G80:L80"/>
  </mergeCells>
  <conditionalFormatting sqref="E8:F9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F1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E1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E15:F15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E18:F1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E26:F2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E36:F36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E38:F3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E42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E45:F4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E6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F6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E32:F32">
    <cfRule type="iconSet" priority="15">
      <iconSet iconSet="3Symbols">
        <cfvo type="percent" val="0"/>
        <cfvo type="percent" val="33"/>
        <cfvo type="percent" val="67"/>
      </iconSet>
    </cfRule>
  </conditionalFormatting>
  <dataValidations count="1">
    <dataValidation operator="greaterThanOrEqual" allowBlank="1" showInputMessage="1" showErrorMessage="1" sqref="F42:F43 F73"/>
  </dataValidations>
  <pageMargins left="0.39370078740157483" right="0.39370078740157483" top="1.1417322834645669" bottom="0.39370078740157483" header="0.19685039370078741" footer="0.19685039370078741"/>
  <pageSetup paperSize="9" scale="61" fitToHeight="0" orientation="landscape" r:id="rId1"/>
  <headerFooter>
    <oddFooter>&amp;CВерсія 2019.1</oddFooter>
  </headerFooter>
  <rowBreaks count="2" manualBreakCount="2">
    <brk id="37" max="13" man="1"/>
    <brk id="7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="60" zoomScaleNormal="100" workbookViewId="0">
      <selection activeCell="A4" sqref="A4:D4"/>
    </sheetView>
  </sheetViews>
  <sheetFormatPr defaultColWidth="54.28515625" defaultRowHeight="15.75" x14ac:dyDescent="0.25"/>
  <cols>
    <col min="1" max="1" width="10.140625" style="88" customWidth="1"/>
    <col min="2" max="2" width="68.28515625" style="88" customWidth="1"/>
    <col min="3" max="4" width="22.42578125" style="90" customWidth="1"/>
    <col min="5" max="16384" width="54.28515625" style="88"/>
  </cols>
  <sheetData>
    <row r="1" spans="1:4" x14ac:dyDescent="0.25">
      <c r="A1" s="318" t="s">
        <v>197</v>
      </c>
      <c r="B1" s="318"/>
      <c r="C1" s="318"/>
      <c r="D1" s="318"/>
    </row>
    <row r="2" spans="1:4" x14ac:dyDescent="0.25">
      <c r="A2" s="319" t="s">
        <v>198</v>
      </c>
      <c r="B2" s="319"/>
      <c r="C2" s="319"/>
      <c r="D2" s="319"/>
    </row>
    <row r="3" spans="1:4" x14ac:dyDescent="0.25">
      <c r="A3" s="320">
        <f>Опитувальник!D3</f>
        <v>0</v>
      </c>
      <c r="B3" s="321"/>
      <c r="C3" s="321"/>
      <c r="D3" s="321"/>
    </row>
    <row r="4" spans="1:4" x14ac:dyDescent="0.25">
      <c r="A4" s="313" t="s">
        <v>199</v>
      </c>
      <c r="B4" s="313"/>
      <c r="C4" s="313"/>
      <c r="D4" s="313"/>
    </row>
    <row r="5" spans="1:4" x14ac:dyDescent="0.25">
      <c r="A5" s="316">
        <f>Опитувальник!D4</f>
        <v>0</v>
      </c>
      <c r="B5" s="317"/>
      <c r="C5" s="317"/>
      <c r="D5" s="317"/>
    </row>
    <row r="6" spans="1:4" x14ac:dyDescent="0.25">
      <c r="A6" s="313" t="s">
        <v>200</v>
      </c>
      <c r="B6" s="313"/>
      <c r="C6" s="313"/>
      <c r="D6" s="313"/>
    </row>
    <row r="7" spans="1:4" x14ac:dyDescent="0.25">
      <c r="A7" s="312" t="s">
        <v>201</v>
      </c>
      <c r="B7" s="312"/>
      <c r="C7" s="312"/>
      <c r="D7" s="312"/>
    </row>
    <row r="8" spans="1:4" x14ac:dyDescent="0.25">
      <c r="A8" s="314">
        <f>Опитувальник!D5</f>
        <v>0</v>
      </c>
      <c r="B8" s="315"/>
      <c r="C8" s="315"/>
      <c r="D8" s="315"/>
    </row>
    <row r="9" spans="1:4" x14ac:dyDescent="0.25">
      <c r="A9" s="313" t="s">
        <v>115</v>
      </c>
      <c r="B9" s="313"/>
      <c r="C9" s="313"/>
      <c r="D9" s="313"/>
    </row>
    <row r="10" spans="1:4" x14ac:dyDescent="0.25">
      <c r="A10" s="316">
        <f>Опитувальник!D7</f>
        <v>0</v>
      </c>
      <c r="B10" s="317"/>
      <c r="C10" s="317"/>
      <c r="D10" s="317"/>
    </row>
    <row r="11" spans="1:4" x14ac:dyDescent="0.25">
      <c r="A11" s="313" t="s">
        <v>244</v>
      </c>
      <c r="B11" s="313"/>
      <c r="C11" s="313"/>
      <c r="D11" s="313"/>
    </row>
    <row r="12" spans="1:4" x14ac:dyDescent="0.25">
      <c r="A12" s="89"/>
    </row>
    <row r="13" spans="1:4" s="91" customFormat="1" ht="100.5" customHeight="1" x14ac:dyDescent="0.25">
      <c r="A13" s="47" t="s">
        <v>0</v>
      </c>
      <c r="B13" s="47" t="s">
        <v>1</v>
      </c>
      <c r="C13" s="47" t="s">
        <v>202</v>
      </c>
      <c r="D13" s="47" t="s">
        <v>149</v>
      </c>
    </row>
    <row r="14" spans="1:4" x14ac:dyDescent="0.25">
      <c r="A14" s="92" t="s">
        <v>203</v>
      </c>
      <c r="B14" s="92" t="s">
        <v>204</v>
      </c>
      <c r="C14" s="93"/>
      <c r="D14" s="93"/>
    </row>
    <row r="15" spans="1:4" ht="31.5" x14ac:dyDescent="0.25">
      <c r="A15" s="94" t="s">
        <v>70</v>
      </c>
      <c r="B15" s="94" t="s">
        <v>205</v>
      </c>
      <c r="C15" s="95">
        <f>'Зведена таблиця'!E5</f>
        <v>0</v>
      </c>
      <c r="D15" s="95" t="str">
        <f>'Зведена таблиця'!F5</f>
        <v/>
      </c>
    </row>
    <row r="16" spans="1:4" x14ac:dyDescent="0.25">
      <c r="A16" s="94" t="s">
        <v>71</v>
      </c>
      <c r="B16" s="94" t="s">
        <v>119</v>
      </c>
      <c r="C16" s="95"/>
      <c r="D16" s="95"/>
    </row>
    <row r="17" spans="1:4" x14ac:dyDescent="0.25">
      <c r="A17" s="94" t="s">
        <v>72</v>
      </c>
      <c r="B17" s="94" t="s">
        <v>206</v>
      </c>
      <c r="C17" s="96">
        <f>'Зведена таблиця'!E10</f>
        <v>0</v>
      </c>
      <c r="D17" s="96">
        <f>'Зведена таблиця'!F10</f>
        <v>0</v>
      </c>
    </row>
    <row r="18" spans="1:4" ht="33.75" customHeight="1" x14ac:dyDescent="0.25">
      <c r="A18" s="94" t="s">
        <v>73</v>
      </c>
      <c r="B18" s="94" t="s">
        <v>207</v>
      </c>
      <c r="C18" s="96">
        <f>'Зведена таблиця'!E13</f>
        <v>0</v>
      </c>
      <c r="D18" s="96">
        <f>'Зведена таблиця'!F13</f>
        <v>0</v>
      </c>
    </row>
    <row r="19" spans="1:4" ht="31.5" x14ac:dyDescent="0.25">
      <c r="A19" s="94" t="s">
        <v>74</v>
      </c>
      <c r="B19" s="94" t="s">
        <v>208</v>
      </c>
      <c r="C19" s="96">
        <f>'Зведена таблиця'!E16</f>
        <v>0</v>
      </c>
      <c r="D19" s="96">
        <f>'Зведена таблиця'!F16</f>
        <v>0</v>
      </c>
    </row>
    <row r="20" spans="1:4" x14ac:dyDescent="0.25">
      <c r="A20" s="94" t="s">
        <v>75</v>
      </c>
      <c r="B20" s="94" t="s">
        <v>122</v>
      </c>
      <c r="C20" s="95"/>
      <c r="D20" s="95"/>
    </row>
    <row r="21" spans="1:4" ht="31.5" x14ac:dyDescent="0.25">
      <c r="A21" s="94" t="s">
        <v>76</v>
      </c>
      <c r="B21" s="94" t="s">
        <v>123</v>
      </c>
      <c r="C21" s="96">
        <f>'Зведена таблиця'!E20</f>
        <v>0</v>
      </c>
      <c r="D21" s="96">
        <f>'Зведена таблиця'!F20</f>
        <v>0</v>
      </c>
    </row>
    <row r="22" spans="1:4" ht="78.75" x14ac:dyDescent="0.25">
      <c r="A22" s="94" t="s">
        <v>77</v>
      </c>
      <c r="B22" s="94" t="s">
        <v>209</v>
      </c>
      <c r="C22" s="95">
        <f>'Зведена таблиця'!E28</f>
        <v>0</v>
      </c>
      <c r="D22" s="95">
        <f>'Зведена таблиця'!F28</f>
        <v>0</v>
      </c>
    </row>
    <row r="23" spans="1:4" x14ac:dyDescent="0.25">
      <c r="A23" s="94" t="s">
        <v>78</v>
      </c>
      <c r="B23" s="94" t="s">
        <v>210</v>
      </c>
      <c r="C23" s="95">
        <f>'Зведена таблиця'!E33</f>
        <v>0</v>
      </c>
      <c r="D23" s="95">
        <f>'Зведена таблиця'!F33</f>
        <v>0</v>
      </c>
    </row>
    <row r="24" spans="1:4" ht="31.5" x14ac:dyDescent="0.25">
      <c r="A24" s="94" t="s">
        <v>79</v>
      </c>
      <c r="B24" s="94" t="s">
        <v>158</v>
      </c>
      <c r="C24" s="95">
        <f>'Зведена таблиця'!E37</f>
        <v>0</v>
      </c>
      <c r="D24" s="95">
        <f>'Зведена таблиця'!F37</f>
        <v>5</v>
      </c>
    </row>
    <row r="25" spans="1:4" ht="78.75" x14ac:dyDescent="0.25">
      <c r="A25" s="94" t="s">
        <v>80</v>
      </c>
      <c r="B25" s="94" t="s">
        <v>173</v>
      </c>
      <c r="C25" s="96">
        <f>'Зведена таблиця'!E39</f>
        <v>0</v>
      </c>
      <c r="D25" s="96">
        <f>'Зведена таблиця'!F39</f>
        <v>0</v>
      </c>
    </row>
    <row r="26" spans="1:4" x14ac:dyDescent="0.25">
      <c r="A26" s="92"/>
      <c r="B26" s="92" t="s">
        <v>211</v>
      </c>
      <c r="C26" s="93"/>
      <c r="D26" s="93">
        <f>'Зведена таблиця'!F42</f>
        <v>5</v>
      </c>
    </row>
    <row r="27" spans="1:4" x14ac:dyDescent="0.25">
      <c r="A27" s="92" t="s">
        <v>68</v>
      </c>
      <c r="B27" s="92" t="s">
        <v>69</v>
      </c>
      <c r="C27" s="93"/>
      <c r="D27" s="93"/>
    </row>
    <row r="28" spans="1:4" x14ac:dyDescent="0.25">
      <c r="A28" s="94" t="s">
        <v>6</v>
      </c>
      <c r="B28" s="94" t="s">
        <v>237</v>
      </c>
      <c r="C28" s="95"/>
      <c r="D28" s="95"/>
    </row>
    <row r="29" spans="1:4" ht="47.25" x14ac:dyDescent="0.25">
      <c r="A29" s="94" t="s">
        <v>10</v>
      </c>
      <c r="B29" s="94" t="s">
        <v>238</v>
      </c>
      <c r="C29" s="96">
        <f>'Зведена таблиця'!E46</f>
        <v>0</v>
      </c>
      <c r="D29" s="96">
        <f>'Зведена таблиця'!F46</f>
        <v>0</v>
      </c>
    </row>
    <row r="30" spans="1:4" ht="31.5" x14ac:dyDescent="0.25">
      <c r="A30" s="94" t="s">
        <v>11</v>
      </c>
      <c r="B30" s="94" t="s">
        <v>81</v>
      </c>
      <c r="C30" s="95">
        <f>'Зведена таблиця'!E50</f>
        <v>0</v>
      </c>
      <c r="D30" s="95">
        <f>'Зведена таблиця'!F50</f>
        <v>0</v>
      </c>
    </row>
    <row r="31" spans="1:4" ht="31.5" x14ac:dyDescent="0.25">
      <c r="A31" s="94" t="s">
        <v>7</v>
      </c>
      <c r="B31" s="94" t="s">
        <v>239</v>
      </c>
      <c r="C31" s="95">
        <f>'Зведена таблиця'!E54</f>
        <v>0</v>
      </c>
      <c r="D31" s="95">
        <f>'Зведена таблиця'!F54</f>
        <v>0</v>
      </c>
    </row>
    <row r="32" spans="1:4" ht="47.25" x14ac:dyDescent="0.25">
      <c r="A32" s="94" t="s">
        <v>13</v>
      </c>
      <c r="B32" s="94" t="s">
        <v>240</v>
      </c>
      <c r="C32" s="95">
        <f>'Зведена таблиця'!E58</f>
        <v>0</v>
      </c>
      <c r="D32" s="95">
        <f>'Зведена таблиця'!F61</f>
        <v>0</v>
      </c>
    </row>
    <row r="33" spans="1:4" ht="31.5" x14ac:dyDescent="0.25">
      <c r="A33" s="94" t="s">
        <v>19</v>
      </c>
      <c r="B33" s="94" t="s">
        <v>241</v>
      </c>
      <c r="C33" s="95">
        <f>'Зведена таблиця'!E64</f>
        <v>0</v>
      </c>
      <c r="D33" s="95">
        <f>'Зведена таблиця'!F64</f>
        <v>0</v>
      </c>
    </row>
    <row r="34" spans="1:4" ht="47.25" x14ac:dyDescent="0.25">
      <c r="A34" s="94" t="s">
        <v>21</v>
      </c>
      <c r="B34" s="94" t="s">
        <v>242</v>
      </c>
      <c r="C34" s="96">
        <f>'Зведена таблиця'!E68</f>
        <v>0</v>
      </c>
      <c r="D34" s="96">
        <f>'Зведена таблиця'!F68</f>
        <v>0</v>
      </c>
    </row>
    <row r="35" spans="1:4" x14ac:dyDescent="0.25">
      <c r="A35" s="307" t="s">
        <v>212</v>
      </c>
      <c r="B35" s="308"/>
      <c r="C35" s="93"/>
      <c r="D35" s="97">
        <f>'Зведена таблиця'!F73</f>
        <v>0</v>
      </c>
    </row>
    <row r="36" spans="1:4" x14ac:dyDescent="0.25">
      <c r="A36" s="307" t="s">
        <v>192</v>
      </c>
      <c r="B36" s="308"/>
      <c r="C36" s="93"/>
      <c r="D36" s="97">
        <f>'Зведена таблиця'!F75</f>
        <v>0</v>
      </c>
    </row>
    <row r="37" spans="1:4" s="98" customFormat="1" ht="21" x14ac:dyDescent="0.35">
      <c r="A37" s="309" t="s">
        <v>213</v>
      </c>
      <c r="B37" s="310"/>
      <c r="C37" s="311"/>
      <c r="D37" s="112">
        <f>'Зведена таблиця'!F81</f>
        <v>5</v>
      </c>
    </row>
    <row r="38" spans="1:4" x14ac:dyDescent="0.25">
      <c r="A38" s="89"/>
    </row>
  </sheetData>
  <sheetProtection algorithmName="SHA-512" hashValue="VOrHOZwZgXkYgnIPctliG2MtEedGAcuKL23WKiYPlJ6C6+N7gB49OS3Ag5L1bBi6GUVKLsUy+NlaUfPAkOWc0Q==" saltValue="ISYGqCO4mFyr3z7Q5etGCw==" spinCount="100000" sheet="1" objects="1" scenarios="1" formatColumns="0" formatRows="0"/>
  <mergeCells count="14">
    <mergeCell ref="A6:D6"/>
    <mergeCell ref="A1:D1"/>
    <mergeCell ref="A2:D2"/>
    <mergeCell ref="A3:D3"/>
    <mergeCell ref="A4:D4"/>
    <mergeCell ref="A5:D5"/>
    <mergeCell ref="A35:B35"/>
    <mergeCell ref="A36:B36"/>
    <mergeCell ref="A37:C37"/>
    <mergeCell ref="A7:D7"/>
    <mergeCell ref="A9:D9"/>
    <mergeCell ref="A8:D8"/>
    <mergeCell ref="A11:D11"/>
    <mergeCell ref="A10:D10"/>
  </mergeCells>
  <pageMargins left="1.1023622047244095" right="0.31496062992125984" top="0.55118110236220474" bottom="0.55118110236220474" header="0.31496062992125984" footer="0.31496062992125984"/>
  <pageSetup paperSize="9" scale="70" orientation="portrait" r:id="rId1"/>
  <headerFooter>
    <oddFooter>&amp;CВерсія 2019.1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Опитувальник</vt:lpstr>
      <vt:lpstr>Зведена таблиця</vt:lpstr>
      <vt:lpstr>Лист самоаналізу</vt:lpstr>
      <vt:lpstr>'Зведена таблиця'!Область_друку</vt:lpstr>
      <vt:lpstr>Опитувальник!Область_друку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Kolos_T</dc:creator>
  <cp:lastModifiedBy>Zhurova_OM</cp:lastModifiedBy>
  <cp:lastPrinted>2019-03-20T17:36:00Z</cp:lastPrinted>
  <dcterms:created xsi:type="dcterms:W3CDTF">2018-12-21T13:11:07Z</dcterms:created>
  <dcterms:modified xsi:type="dcterms:W3CDTF">2019-03-25T14:25:13Z</dcterms:modified>
</cp:coreProperties>
</file>