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НА САЙТ\6.КОНЦЕРТМЕЙСТЕР_МШ_ГРУП\Шаблон та відеоінструкція\"/>
    </mc:Choice>
  </mc:AlternateContent>
  <bookViews>
    <workbookView xWindow="-105" yWindow="-105" windowWidth="19425" windowHeight="10425"/>
  </bookViews>
  <sheets>
    <sheet name="Опитувальник" sheetId="15" r:id="rId1"/>
    <sheet name="Зведена таблиця" sheetId="3" r:id="rId2"/>
    <sheet name="Лист самоаналізу" sheetId="16" r:id="rId3"/>
  </sheets>
  <definedNames>
    <definedName name="_xlnm.Print_Area" localSheetId="1">'Зведена таблиця'!$A$1:$N$81</definedName>
    <definedName name="_xlnm.Print_Area" localSheetId="0">Опитувальник!$A$1:$G$188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6" l="1"/>
  <c r="A8" i="16"/>
  <c r="A5" i="16"/>
  <c r="A3" i="16"/>
  <c r="G111" i="15" l="1"/>
  <c r="G185" i="15" l="1"/>
  <c r="G84" i="15" l="1"/>
  <c r="L81" i="3" l="1"/>
  <c r="K81" i="3"/>
  <c r="J81" i="3"/>
  <c r="I81" i="3"/>
  <c r="H81" i="3"/>
  <c r="G81" i="3"/>
  <c r="L79" i="3"/>
  <c r="K79" i="3"/>
  <c r="J79" i="3"/>
  <c r="I79" i="3"/>
  <c r="H79" i="3"/>
  <c r="G79" i="3"/>
  <c r="L77" i="3"/>
  <c r="K77" i="3"/>
  <c r="J77" i="3"/>
  <c r="I77" i="3"/>
  <c r="H77" i="3"/>
  <c r="G77" i="3"/>
  <c r="L75" i="3"/>
  <c r="K75" i="3"/>
  <c r="J75" i="3"/>
  <c r="I75" i="3"/>
  <c r="H75" i="3"/>
  <c r="G75" i="3"/>
  <c r="G73" i="3"/>
  <c r="H73" i="3"/>
  <c r="I73" i="3"/>
  <c r="J73" i="3"/>
  <c r="K73" i="3"/>
  <c r="L73" i="3"/>
  <c r="G77" i="15" l="1"/>
  <c r="G78" i="15"/>
  <c r="G79" i="15"/>
  <c r="G76" i="15"/>
  <c r="E6" i="3" l="1"/>
  <c r="F6" i="3" s="1"/>
  <c r="G135" i="15" l="1"/>
  <c r="G131" i="15"/>
  <c r="G127" i="15"/>
  <c r="G123" i="15"/>
  <c r="G137" i="15"/>
  <c r="G136" i="15"/>
  <c r="G133" i="15"/>
  <c r="G132" i="15"/>
  <c r="G129" i="15"/>
  <c r="G128" i="15"/>
  <c r="G125" i="15"/>
  <c r="G124" i="15"/>
  <c r="G121" i="15"/>
  <c r="G120" i="15"/>
  <c r="G119" i="15"/>
  <c r="G184" i="15" l="1"/>
  <c r="G186" i="15"/>
  <c r="G183" i="15"/>
  <c r="D178" i="15"/>
  <c r="C178" i="15"/>
  <c r="F177" i="15"/>
  <c r="F176" i="15"/>
  <c r="F175" i="15"/>
  <c r="F174" i="15"/>
  <c r="F173" i="15"/>
  <c r="F171" i="15"/>
  <c r="F170" i="15"/>
  <c r="F169" i="15"/>
  <c r="F168" i="15"/>
  <c r="F167" i="15"/>
  <c r="F165" i="15"/>
  <c r="F164" i="15"/>
  <c r="F163" i="15"/>
  <c r="F162" i="15"/>
  <c r="F161" i="15"/>
  <c r="F159" i="15"/>
  <c r="F158" i="15"/>
  <c r="F157" i="15"/>
  <c r="F156" i="15"/>
  <c r="F155" i="15"/>
  <c r="F153" i="15"/>
  <c r="F152" i="15"/>
  <c r="F151" i="15"/>
  <c r="F150" i="15"/>
  <c r="F149" i="15"/>
  <c r="E142" i="15"/>
  <c r="G142" i="15" s="1"/>
  <c r="E141" i="15"/>
  <c r="G141" i="15" s="1"/>
  <c r="E140" i="15"/>
  <c r="G140" i="15" s="1"/>
  <c r="F178" i="15" l="1"/>
  <c r="F179" i="15" s="1"/>
  <c r="E60" i="3"/>
  <c r="C33" i="16" s="1"/>
  <c r="G179" i="15" l="1"/>
  <c r="F60" i="3"/>
  <c r="D33" i="16" s="1"/>
  <c r="G46" i="15" l="1"/>
  <c r="F141" i="15" l="1"/>
  <c r="E52" i="3" s="1"/>
  <c r="C31" i="16" s="1"/>
  <c r="F142" i="15"/>
  <c r="F56" i="3" s="1"/>
  <c r="D32" i="16" s="1"/>
  <c r="F52" i="3"/>
  <c r="F140" i="15"/>
  <c r="E29" i="3"/>
  <c r="C23" i="16" s="1"/>
  <c r="D31" i="16" l="1"/>
  <c r="E56" i="3"/>
  <c r="C32" i="16" s="1"/>
  <c r="E48" i="3"/>
  <c r="C30" i="16" s="1"/>
  <c r="E17" i="3"/>
  <c r="E14" i="3"/>
  <c r="C19" i="16" s="1"/>
  <c r="E11" i="3"/>
  <c r="C18" i="16" s="1"/>
  <c r="E110" i="15"/>
  <c r="F110" i="15" s="1"/>
  <c r="G110" i="15" s="1"/>
  <c r="E109" i="15"/>
  <c r="F109" i="15" s="1"/>
  <c r="G109" i="15" s="1"/>
  <c r="E108" i="15"/>
  <c r="F108" i="15" s="1"/>
  <c r="G108" i="15" s="1"/>
  <c r="E107" i="15"/>
  <c r="F107" i="15" s="1"/>
  <c r="G107" i="15" s="1"/>
  <c r="E106" i="15"/>
  <c r="F106" i="15" s="1"/>
  <c r="G106" i="15" s="1"/>
  <c r="F100" i="15"/>
  <c r="E38" i="3" s="1"/>
  <c r="C25" i="16" s="1"/>
  <c r="G99" i="15"/>
  <c r="G98" i="15"/>
  <c r="G97" i="15"/>
  <c r="G96" i="15"/>
  <c r="G95" i="15"/>
  <c r="G94" i="15"/>
  <c r="G93" i="15"/>
  <c r="G92" i="15"/>
  <c r="G91" i="15"/>
  <c r="F85" i="15"/>
  <c r="E34" i="3" s="1"/>
  <c r="C24" i="16" s="1"/>
  <c r="G83" i="15"/>
  <c r="G82" i="15"/>
  <c r="G81" i="15"/>
  <c r="G80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E38" i="15"/>
  <c r="D38" i="15"/>
  <c r="C38" i="15"/>
  <c r="D39" i="15" s="1"/>
  <c r="F37" i="15"/>
  <c r="F36" i="15"/>
  <c r="F35" i="15"/>
  <c r="F34" i="15"/>
  <c r="F33" i="15"/>
  <c r="E29" i="15"/>
  <c r="D29" i="15"/>
  <c r="C29" i="15"/>
  <c r="D30" i="15" s="1"/>
  <c r="F28" i="15"/>
  <c r="F27" i="15"/>
  <c r="F26" i="15"/>
  <c r="F25" i="15"/>
  <c r="F24" i="15"/>
  <c r="G85" i="15" l="1"/>
  <c r="G86" i="15" s="1"/>
  <c r="F34" i="3" s="1"/>
  <c r="D24" i="16" s="1"/>
  <c r="F48" i="3"/>
  <c r="F65" i="3" s="1"/>
  <c r="F17" i="3"/>
  <c r="D20" i="16" s="1"/>
  <c r="C20" i="16"/>
  <c r="C16" i="16"/>
  <c r="G100" i="15"/>
  <c r="G101" i="15" s="1"/>
  <c r="F38" i="3" s="1"/>
  <c r="D25" i="16" s="1"/>
  <c r="F29" i="15"/>
  <c r="F38" i="15"/>
  <c r="G71" i="15"/>
  <c r="F29" i="3" s="1"/>
  <c r="D23" i="16" s="1"/>
  <c r="G187" i="15"/>
  <c r="E67" i="3" s="1"/>
  <c r="F14" i="3"/>
  <c r="D19" i="16" s="1"/>
  <c r="F11" i="3"/>
  <c r="D18" i="16" s="1"/>
  <c r="D16" i="16" l="1"/>
  <c r="D30" i="16"/>
  <c r="F40" i="3"/>
  <c r="D26" i="16" s="1"/>
  <c r="E40" i="3"/>
  <c r="C26" i="16" s="1"/>
  <c r="D40" i="15"/>
  <c r="G40" i="15" s="1"/>
  <c r="F21" i="3" s="1"/>
  <c r="D22" i="16" s="1"/>
  <c r="F43" i="3" l="1"/>
  <c r="D34" i="16"/>
  <c r="E21" i="3"/>
  <c r="C22" i="16" s="1"/>
  <c r="E66" i="3" l="1"/>
  <c r="F67" i="3" s="1"/>
  <c r="F73" i="3" s="1"/>
  <c r="D27" i="16"/>
  <c r="D35" i="16" l="1"/>
  <c r="D36" i="16"/>
</calcChain>
</file>

<file path=xl/sharedStrings.xml><?xml version="1.0" encoding="utf-8"?>
<sst xmlns="http://schemas.openxmlformats.org/spreadsheetml/2006/main" count="459" uniqueCount="234">
  <si>
    <t>№ з/п</t>
  </si>
  <si>
    <t>Назва критерію</t>
  </si>
  <si>
    <t>Розрахунок балів</t>
  </si>
  <si>
    <t>+</t>
  </si>
  <si>
    <t>освіта</t>
  </si>
  <si>
    <t>Вид документа підтвердження</t>
  </si>
  <si>
    <t>2.1.</t>
  </si>
  <si>
    <t>2.2.</t>
  </si>
  <si>
    <t>Дотримання:</t>
  </si>
  <si>
    <t>правил внутрішнього трудового розпорядку</t>
  </si>
  <si>
    <t>2.1.1.</t>
  </si>
  <si>
    <t>2.1.2.</t>
  </si>
  <si>
    <t>вимог ст. 7 ЗУ "Про освіту"</t>
  </si>
  <si>
    <t>Наявність оформленої належним чином навчальної та/або службової (меиодичної)  документації</t>
  </si>
  <si>
    <t>2.3.</t>
  </si>
  <si>
    <t>Участь у:</t>
  </si>
  <si>
    <t>засіданнях педагогічної ради, відділу, відділення, предметно-циклової комісії</t>
  </si>
  <si>
    <t>Документ про освіту</t>
  </si>
  <si>
    <t>мінімальний показник</t>
  </si>
  <si>
    <t>максимальний показник</t>
  </si>
  <si>
    <t>підвищення кваліфікації з навчальних дисциплін, які викладає</t>
  </si>
  <si>
    <t>відсутність або наявність конфліктів</t>
  </si>
  <si>
    <t>Свідоцтва, довідки, сертифікати про підвищення кваліфікації або участь у тренінгових програмах, програми майстер-класів, фотофіксація проходження майстер-класів в рамках фестивалів/конкурсів</t>
  </si>
  <si>
    <t>оцінка ОП за кожною дисципліною здобувачами, батьками</t>
  </si>
  <si>
    <t>позитивна</t>
  </si>
  <si>
    <t>нейтральна</t>
  </si>
  <si>
    <t>негативна</t>
  </si>
  <si>
    <t>Сольне (індивідуальне) виконавство або виставкова діяльність педпрацівника</t>
  </si>
  <si>
    <t>перемога викладача на професійних конкурсах всеукраїнського та міжнародного рівнів</t>
  </si>
  <si>
    <t>інша професійна мистецька д-ть, спрямована на розвиток педагогічної майстерності</t>
  </si>
  <si>
    <t>1 виступ</t>
  </si>
  <si>
    <t>1 перемога</t>
  </si>
  <si>
    <t>1 підтверджений факт</t>
  </si>
  <si>
    <t>додаткові показники - до 5 %</t>
  </si>
  <si>
    <t>Афіша, фото/відеофіксція</t>
  </si>
  <si>
    <t>диплом лауреата конкурсу</t>
  </si>
  <si>
    <t>диски із записами виконавства, портфоліо, нотні видання авторські або аранжування, записи постановок, буклети, каталоги виставок тощо</t>
  </si>
  <si>
    <t>Мінімальна сума балів для отриманна відповідної категорії (тарифного розряду)</t>
  </si>
  <si>
    <t>Рівень володіння:</t>
  </si>
  <si>
    <t>Опанованим вважається репертуар, який складається з вивчених концертмейстерм творів, необхідних для супроводу навчальних занять на рівні, достатньому для досягнення здобувачами результатів навчання</t>
  </si>
  <si>
    <t>репертуарний список концермейстера, висновок викладача класу (учнівської групи, колективу) з указанням відсотка опанованого репертуару за весь міжатестаційний період+результати внутрішнього моніторингу якості освіти (довідка адміністрації)</t>
  </si>
  <si>
    <t>Рівень досягнення результатів  навчання здобувачів (моніторинг внутрішнього забезпечення якості освіти), довідка викладача класу (колектива), довідка адміністрації закладу</t>
  </si>
  <si>
    <t>висновок викладача класу (учнівської групи, колективу)  + результати внутрішнього моніторингу якості освіти (довідка адміністрації закладу)</t>
  </si>
  <si>
    <t>Забезпечення спільно з викладачем досягнення навчальних результатів, визначених навчальною програмою…</t>
  </si>
  <si>
    <t>навчальним репертуаром та/або навичками музичної імпровізації (для концертмейстерів, що супроводжують джазових та естрадних виконавців)</t>
  </si>
  <si>
    <t>досконалий</t>
  </si>
  <si>
    <t>середній</t>
  </si>
  <si>
    <t>елементарний</t>
  </si>
  <si>
    <t>вища</t>
  </si>
  <si>
    <t>перша</t>
  </si>
  <si>
    <t>друга</t>
  </si>
  <si>
    <t>спеціаліст</t>
  </si>
  <si>
    <t>11 р</t>
  </si>
  <si>
    <t>10 р</t>
  </si>
  <si>
    <t>достатній</t>
  </si>
  <si>
    <t>2.</t>
  </si>
  <si>
    <t>Відповідність кваліфікаційній категорії</t>
  </si>
  <si>
    <t>1.1.</t>
  </si>
  <si>
    <t>1.2.</t>
  </si>
  <si>
    <t>1.2.1.</t>
  </si>
  <si>
    <t>1.2.2.</t>
  </si>
  <si>
    <t>1.3.</t>
  </si>
  <si>
    <t>1.4.</t>
  </si>
  <si>
    <t>1.4.1.</t>
  </si>
  <si>
    <t>1.4.2.</t>
  </si>
  <si>
    <t>1.5.</t>
  </si>
  <si>
    <t>1.6.</t>
  </si>
  <si>
    <t>1.7.</t>
  </si>
  <si>
    <t>специфікою, прийомами супроводу сольного виконавства (відповідно до спеціалізації виконавця)</t>
  </si>
  <si>
    <t>Рівень творчого контакту зі здобувачами освіти та застосування прийомів ансамблевої взаємодії зі здобувачем</t>
  </si>
  <si>
    <t>Довідка адміністрації заладу (за підписом директора або заступника) з висновком за результатами моніторингу</t>
  </si>
  <si>
    <t>Копії планів засідань з зафіксованим прідвищем педпрацівника (у разі участі як доповідача). 
Довідки за підписом голів метод об"єднань, методкабінетів, центрів тощо (у разі участі як слухача)</t>
  </si>
  <si>
    <t>Довідка адміністрації закладу (за підписом директора або заступника) з указаною кількістю та характером конфлікту  за результатами моніторингу на підставі проведених розслідувань (вивчення ситуації)</t>
  </si>
  <si>
    <t>Довідка адміністрації закладу (за підписом директора або заступника) з висновком за результатами моніторингу - анкетування/опитування учнів та батьків або законних представників</t>
  </si>
  <si>
    <t>Показник</t>
  </si>
  <si>
    <t>кількість балів за досягнутий показник</t>
  </si>
  <si>
    <t>Показник, якого досяг викладач</t>
  </si>
  <si>
    <t>Отримана сума балів за міжатестаційний період</t>
  </si>
  <si>
    <t>1. Відповідність посаді</t>
  </si>
  <si>
    <t>немає вищої/довищої освіти</t>
  </si>
  <si>
    <t>Так</t>
  </si>
  <si>
    <t>Ні</t>
  </si>
  <si>
    <t>Частка 90% і більше</t>
  </si>
  <si>
    <t>Частка  від 60 до 89%</t>
  </si>
  <si>
    <t>Частка від 40 до 59%</t>
  </si>
  <si>
    <t>Частка від 10 до 39%</t>
  </si>
  <si>
    <t xml:space="preserve">Частка від 1% до 9% </t>
  </si>
  <si>
    <t>Частка 0</t>
  </si>
  <si>
    <t>шкільний рівень</t>
  </si>
  <si>
    <t>районний (міський) рівень</t>
  </si>
  <si>
    <t>обласний рівень</t>
  </si>
  <si>
    <t>всеукраїнський рівень</t>
  </si>
  <si>
    <t>Кількість конфліктів (в разі наявності)</t>
  </si>
  <si>
    <r>
      <t xml:space="preserve">максимальний показник </t>
    </r>
    <r>
      <rPr>
        <b/>
        <i/>
        <sz val="10"/>
        <color theme="1"/>
        <rFont val="Calibri"/>
        <family val="2"/>
        <charset val="204"/>
        <scheme val="minor"/>
      </rPr>
      <t>(розраховується як середнє статистичне до к-ті навчальних дисциплін, якщо читає більше, ніж одну)</t>
    </r>
  </si>
  <si>
    <t>2. Відповідність кваліфікаційній категорії</t>
  </si>
  <si>
    <t>Усього балів, отриманих для відповідності кваліфікаційній категорії (без відповідності посаді)</t>
  </si>
  <si>
    <t>Усього балів (відповідність займаній посаді, відповідність кваліфікаційній категорії)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</si>
  <si>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</si>
  <si>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</si>
  <si>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Прізвище, ініціали особи, що атестується</t>
  </si>
  <si>
    <t>Атестація на присвоєння (підтвердження)</t>
  </si>
  <si>
    <t>(зазначити посаду, кваліфікаційну категорію або педагогічне звання)</t>
  </si>
  <si>
    <t>Оберіть із списку рівень Вашої освіти</t>
  </si>
  <si>
    <r>
      <rPr>
        <b/>
        <i/>
        <sz val="12"/>
        <color theme="1"/>
        <rFont val="Times New Roman"/>
        <family val="1"/>
        <charset val="204"/>
      </rPr>
      <t>NB! Довища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молодшого спеціаліста чи ступеня бакалавра
</t>
    </r>
    <r>
      <rPr>
        <b/>
        <i/>
        <sz val="12"/>
        <color theme="1"/>
        <rFont val="Times New Roman"/>
        <family val="1"/>
        <charset val="204"/>
      </rPr>
      <t>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спеціаліста або магістра</t>
    </r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</si>
  <si>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Показники в критеріях 1.2.1., 1.2.2., 1.3. вносяться на основі отриманої від адміністрації довідки</t>
    </r>
  </si>
  <si>
    <t>дотримання:</t>
  </si>
  <si>
    <t>вимог статті 7 Закону України "Про освіту" щодо мови освітнього процесу</t>
  </si>
  <si>
    <t>Наявність оформленої належним чином навчальної та/або службової (методичної) документації</t>
  </si>
  <si>
    <t>участь у:</t>
  </si>
  <si>
    <t>засіданнях педагогічної ради закладу, відділу (відділення, предметно-циклової комісії)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</si>
  <si>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Заповніть таблички нижче, яка допоможе автоматично розрахувати отримані Вами бали відповідно до частки відвідуваних засідань</t>
    </r>
  </si>
  <si>
    <t xml:space="preserve">Участь викладача у засіданнях педагогічної/методичної ради закладу/установи </t>
  </si>
  <si>
    <t>Навчальні роки м/а періоду</t>
  </si>
  <si>
    <t>Кількість проведенних засідань</t>
  </si>
  <si>
    <t xml:space="preserve">Кількість засідань, які відвідав педагогічний працівник </t>
  </si>
  <si>
    <t>Кількість засідань, які не відвідав пед.працівник з поважних причин</t>
  </si>
  <si>
    <t>Кількість засідань, які не відвідав працівник без поважних причин</t>
  </si>
  <si>
    <t>20_/20_</t>
  </si>
  <si>
    <t>ВСЬОГО:</t>
  </si>
  <si>
    <t>Частка відвідування у відсотках:</t>
  </si>
  <si>
    <t>Участь викладача у засіданнях відділу/відділення/циклової комісії</t>
  </si>
  <si>
    <t xml:space="preserve">Частка відвідування у відсотках (всього) </t>
  </si>
  <si>
    <t>Отримана кількість балів за критерієм</t>
  </si>
  <si>
    <t>Участь у 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</si>
  <si>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</si>
  <si>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Перелік методичних заходів, у яких узяв участь викладач</t>
  </si>
  <si>
    <t>Назва методичного заходу</t>
  </si>
  <si>
    <t>Навчальний рік</t>
  </si>
  <si>
    <t>Дата проведення</t>
  </si>
  <si>
    <r>
      <t xml:space="preserve">Функція </t>
    </r>
    <r>
      <rPr>
        <b/>
        <sz val="10"/>
        <color theme="1"/>
        <rFont val="Times New Roman"/>
        <family val="1"/>
        <charset val="204"/>
      </rPr>
      <t>(слухач/доповідач)</t>
    </r>
  </si>
  <si>
    <t>Рівень заходу</t>
  </si>
  <si>
    <t>Кількість балів</t>
  </si>
  <si>
    <t>Підвищення кваліфікації</t>
  </si>
  <si>
    <t>Вид заходу</t>
  </si>
  <si>
    <t>Кількість заходів, у яких педагог взяв участь</t>
  </si>
  <si>
    <t>Сума балів</t>
  </si>
  <si>
    <t>Курси підвищення кваліфікації з навчальної/навчальних дисципліни/дисциплін, яка/які викладає педагогічний працівник (для методистів – за напрямком методичної роботи) обсягом 60 і більше академічних годин у закладах, які мають відповідну ліцензію.</t>
  </si>
  <si>
    <t>Курси підвищення кваліфікації з української мови, педагогіки, психології (вікової), інших напрямів педагогічної діяльності, пов’язаних з роботою педагогічного працівника обсягом 60 академічних годин, або в іншому обсязі, у закладах, які мають відповідну ліцензію</t>
  </si>
  <si>
    <t>Cемінари, інші навчально-методичні заходи різного рівня, які проводяться як заходи з підвищення кваліфікації, у яких взяв участь педагогічний працівник як слухач</t>
  </si>
  <si>
    <t>Майстер-класи, які проводять науково-педагогічні працівники закладів вищої спеціалізованої освіти та/або іноземні фахівці з відповідних дисциплін, у тому числі й ті, які проводяться в рамках науково-практичних конференцій, міжнародних та всеукраїнських конкурсів, на запрошення мистецьких шкіл або культурно-мистецьких коледжів</t>
  </si>
  <si>
    <t>Тренінги з інформаційно-комп’ютерних технологій, психології, управління часом тощо; комп’ютерні курси; інші навчальні заходи, у тому числі й з мистецьких напрямків, які проводяться закладами, установами, громадськими та іншими організаціями, незалежно від форми власності та підпорядкування, статутною діяльністю яких передбачена проведення таких заходів</t>
  </si>
  <si>
    <t>Он-лайн курси і тренінги, які пропонуються освітніми інтернет-платформами та передбачають підтвердження їх проходження</t>
  </si>
  <si>
    <t>Підвищення кваліфікації з навчальних дисциплін «Образотворче мистецтво: станкове та декоративне», «Ліплення», «Фортепіано», «Скрипка», «Танець», «Музична грамота та практичне музикування», яке проводилося Державним науково-методичним центром змісту культурно-мистецької освіти в період з лютого до червня 2019 року</t>
  </si>
  <si>
    <t>ЗАГАЛОМ</t>
  </si>
  <si>
    <t>відсутність або наявність (кількість) конфліктів у колективі (класі, групі), пов’язаних з професійною діяльністю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</si>
  <si>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</t>
    </r>
  </si>
  <si>
    <t>Відсутність чи наявність конфліктів у колективі (групі, класі), пов'язаних з професійною діяльністю</t>
  </si>
  <si>
    <t>Характер конфлікту та його наслідки</t>
  </si>
  <si>
    <t>Кількість випадків конфлкту (всього за міжатестаційний період</t>
  </si>
  <si>
    <r>
      <t xml:space="preserve">Сума балів, яка віднімається від </t>
    </r>
    <r>
      <rPr>
        <b/>
        <sz val="11"/>
        <color theme="1"/>
        <rFont val="Times New Roman"/>
        <family val="1"/>
        <charset val="204"/>
      </rPr>
      <t>максимального</t>
    </r>
    <r>
      <rPr>
        <b/>
        <sz val="12"/>
        <color theme="1"/>
        <rFont val="Times New Roman"/>
        <family val="1"/>
        <charset val="204"/>
      </rPr>
      <t xml:space="preserve"> балу 5</t>
    </r>
  </si>
  <si>
    <t>Конфлікти, припинені і вирішені в межах закладу (установи)</t>
  </si>
  <si>
    <t>Подібні конфлікти, що повторилися</t>
  </si>
  <si>
    <t>Конфлікти, припинені і вирішені в межах заладу (установи) внаслідок втручання адміністрації закладу (установи), а учня/студента переведено до іншого викладача</t>
  </si>
  <si>
    <t>Подібні конфлікти повторилися, або учень/студент покинув навчання в закладі внаслідок конфлікту</t>
  </si>
  <si>
    <t xml:space="preserve">Конфлікти, які набули розголосу та припинені внаслідок втручання органу управління або місцевого самоврядування (за підпорядкованістю) і сторони не мають претензій один до одного </t>
  </si>
  <si>
    <t>Конфлікти, які набули розголосу та припинені внаслідок втручання органу управління або місцевого самоврядування, а учня/студента переведено до іншого викладача</t>
  </si>
  <si>
    <t>Подібні конфлікти, що повторилися, або учень/студент покинув навчання внаслідок цього конфлікту</t>
  </si>
  <si>
    <t xml:space="preserve">Конфлікти, пов'язані з булінгом, психічним або фізичним насильством з боку педагогічного працівника стосовно учнів (їх батьків) або колег </t>
  </si>
  <si>
    <t>Кількість конфліктів</t>
  </si>
  <si>
    <t>оцінка освітнього процесу за кожною навчальною дисципліною (предметом) здобувачами освіти, їхніми батьками або іншими законними представниками за результатами щорічного добровільного опитування у межах внутрішнього моніторингу якості освіти.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</si>
  <si>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Дані необхідно вносити за результатом опитування по всім дисциплінам, які Ви викладаєте</t>
    </r>
  </si>
  <si>
    <t>Результати опитування учнів/стеднтів та/або їх законних опікунів</t>
  </si>
  <si>
    <t>Навчальний рік міжатестаційного періоду</t>
  </si>
  <si>
    <t>Кількість опитаних (всі опитування за всі роки міжатестаційного періоду)</t>
  </si>
  <si>
    <t>Кількість задоволених навчанням (осіб)</t>
  </si>
  <si>
    <t>% задоволених від загальної кількіості (підраховується автоматично)</t>
  </si>
  <si>
    <t xml:space="preserve">Оцінка за результатом </t>
  </si>
  <si>
    <t>Загальна середня кількість балів за міжатестаційний період (середнє арифметичне)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</si>
  <si>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таблиці нижче, які допоможуть автоматично розрахувати отримані Вами бали за цим критерієм.</t>
    </r>
  </si>
  <si>
    <t>Досягнення учнями нормативних результатів навчання з навчальної дисципліни</t>
  </si>
  <si>
    <t>Кількість учнів у класі (всього)</t>
  </si>
  <si>
    <t>Кількість учнів, які досягли програмних результатів навчання (отримали оцінки "добре" та "Відмінно"</t>
  </si>
  <si>
    <t>Відсоток учнів, які досягли нормативних результатів (від загальної кількості)</t>
  </si>
  <si>
    <t>Додаткові показники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</si>
  <si>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Якщо у Вас є досягнення за додатковими показниками, скористайтеся таблицею нижче для автоматичного підрахунку балів</t>
    </r>
  </si>
  <si>
    <t>Критерій додаткового показника</t>
  </si>
  <si>
    <t>Кількість виступів/перемог/підтверджених фактів</t>
  </si>
  <si>
    <t>Якщо Ви заповнили всі показники на цьому аркуші, перейдіть на наступний аркуш для перевірки даних та отриманих Вами балів</t>
  </si>
  <si>
    <t>ЛИСТ САМОАНАЛІЗУ</t>
  </si>
  <si>
    <t>педагогічного працівника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</si>
  <si>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</si>
  <si>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(прізвище, ініціали особи, що атестується)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</si>
  <si>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</si>
  <si>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</si>
  <si>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І.</t>
  </si>
  <si>
    <t>Відповідність займаній  посаді</t>
  </si>
  <si>
    <t>Вища освіта ступеня магістра/освітньо-кваліфікаційного рівня спеціаліста</t>
  </si>
  <si>
    <t>правил внутрішнього трудового розпорядку;</t>
  </si>
  <si>
    <t>вимог статті 7 Закону України «Про освіту» щодо мови освітнього процесу;</t>
  </si>
  <si>
    <t>наявність оформленої належним чином навчальної та/або службової (методичної) документації;</t>
  </si>
  <si>
    <t>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</si>
  <si>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підвищення кваліфікації</t>
  </si>
  <si>
    <t>Усього балів за критеріями відповідності посаді</t>
  </si>
  <si>
    <t>Усього балів за критеріями відповідності категорії</t>
  </si>
  <si>
    <t>Усього балів</t>
  </si>
  <si>
    <t>Рівень володіння навчальним репертуаром та/або навичками музичної імпровізації (для концертмейстерів, що супроводжують джазових та естрадних виконавців)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</si>
  <si>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</t>
    </r>
  </si>
  <si>
    <t>Результат діяльності</t>
  </si>
  <si>
    <t xml:space="preserve">Результат оцінювання </t>
  </si>
  <si>
    <t>Результати діяльнотсі концертмейстера</t>
  </si>
  <si>
    <t>Назва дисципліни _______________________________________</t>
  </si>
  <si>
    <t>Прізвище, ініціали викладача, який надав висновок _______________________________________________</t>
  </si>
  <si>
    <t>Рівень володіння специфікою, прийомами супроводу сольного виконавства (відповідно до спеціалізації виконавця)</t>
  </si>
  <si>
    <t>Отримані бали за показником</t>
  </si>
  <si>
    <t>Кількість викладачів, які надали висновок</t>
  </si>
  <si>
    <t>Загальна сума балів за результатом</t>
  </si>
  <si>
    <t>Отриманий бал за показником</t>
  </si>
  <si>
    <t>Результати діяльності концертмейстера</t>
  </si>
  <si>
    <t>Забезпечення спільно з викладачем досягнення навчальних результатів, визначених навчальною програмою</t>
  </si>
  <si>
    <t>Дисципліна: (назва) та ПІБ викладача</t>
  </si>
  <si>
    <t>1) рівень володіння:</t>
  </si>
  <si>
    <t>навчальним репертуаром та/або навичками музичної імпровізації (для концертмейстерів, що супроводжують джазових та естрадних виконавців);</t>
  </si>
  <si>
    <t>рівень творчого контакту зі здобувачами освіти та застосування прийомів ансамблевої взаємодії зі здобувачем</t>
  </si>
  <si>
    <t>забезпечення спільно з викладачем досягнення навчальних результатів, визначених навчальною програмою за підсумками відповідних років навчання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</si>
  <si>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концертмейстрам культурно-мистецьких коледжів, що супроводжують індивідуальні заняття, які атестуються</t>
    </r>
    <r>
      <rPr>
        <sz val="13"/>
        <color theme="1"/>
        <rFont val="Times New Roman"/>
        <family val="1"/>
        <charset val="204"/>
      </rPr>
      <t xml:space="preserve">
</t>
    </r>
  </si>
  <si>
    <t>Освіта</t>
  </si>
  <si>
    <t>(зазначити: магістр, спеціаліст, бакалавр, молодший спеціаліст, середня спеціальна освіта)</t>
  </si>
  <si>
    <t>бакалавр, молодший спеціаліст, середня спеціальна освіта</t>
  </si>
  <si>
    <t>магістр, спеціаліст</t>
  </si>
  <si>
    <t>Навчання обсягом не менше 60 академічних годин, яке проводиться як захід з підвищення кваліфікації</t>
  </si>
  <si>
    <t>Стажування за фахом у закладі вищої освіти (у тому числі за кордоном) обсягом не менше 60 академічних годин</t>
  </si>
  <si>
    <t xml:space="preserve"> для 2020 року</t>
  </si>
  <si>
    <t xml:space="preserve"> для 2021 року</t>
  </si>
  <si>
    <t xml:space="preserve"> для 2022 року</t>
  </si>
  <si>
    <t xml:space="preserve"> починаючи з 2023 року</t>
  </si>
  <si>
    <t xml:space="preserve"> для 2019 року</t>
  </si>
  <si>
    <t>1 захід обов'язковий (60 год.)</t>
  </si>
  <si>
    <t>1 захід, прирівняний до обов'язкового</t>
  </si>
  <si>
    <t>1 інший захід</t>
  </si>
  <si>
    <t>Усього отримано балів (на відповідність посаді)</t>
  </si>
  <si>
    <t>не менше 2-х методичних заходах щорічно</t>
  </si>
  <si>
    <t>участь у якості доповідача у наукових, науково-практичних, науково-методичних конференціях з питань розвитку мистецтва, культурно-мистецької освіти</t>
  </si>
  <si>
    <t>Зведена таблиця для концертмейстрів мистецьких шкіл, що супроводжують групові заняття, які атестуються</t>
  </si>
  <si>
    <t>Таблиця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</si>
</sst>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9" tint="-0.49998474074526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9" tint="-0.49998474074526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8" fillId="0" borderId="0" applyFont="0" applyFill="0" applyBorder="0" applyAlignment="0" applyProtection="0"/>
  </cellStyleXfs>
  <cellXfs count="28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9" fontId="0" fillId="7" borderId="1" xfId="0" applyNumberForma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10" fillId="0" borderId="0" xfId="0" applyFont="1" applyAlignment="1">
      <alignment wrapText="1"/>
    </xf>
    <xf numFmtId="0" fontId="10" fillId="7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0" fillId="7" borderId="0" xfId="0" applyFont="1" applyFill="1" applyAlignment="1">
      <alignment horizontal="center" wrapText="1"/>
    </xf>
    <xf numFmtId="0" fontId="11" fillId="7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1" fontId="15" fillId="11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21" fillId="11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2" fontId="11" fillId="7" borderId="0" xfId="0" applyNumberFormat="1" applyFont="1" applyFill="1" applyAlignment="1">
      <alignment wrapText="1"/>
    </xf>
    <xf numFmtId="0" fontId="11" fillId="7" borderId="0" xfId="0" applyFont="1" applyFill="1" applyAlignment="1">
      <alignment horizontal="left" vertical="center" wrapText="1"/>
    </xf>
    <xf numFmtId="0" fontId="11" fillId="7" borderId="0" xfId="0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8" fillId="11" borderId="1" xfId="4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7" borderId="0" xfId="0" applyFont="1" applyFill="1" applyAlignment="1">
      <alignment wrapText="1"/>
    </xf>
    <xf numFmtId="0" fontId="10" fillId="7" borderId="0" xfId="0" applyFont="1" applyFill="1" applyAlignment="1">
      <alignment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" fontId="11" fillId="11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left" wrapText="1"/>
    </xf>
    <xf numFmtId="0" fontId="18" fillId="7" borderId="0" xfId="0" applyFont="1" applyFill="1" applyAlignment="1">
      <alignment horizontal="center" vertical="center" wrapText="1"/>
    </xf>
    <xf numFmtId="1" fontId="11" fillId="7" borderId="0" xfId="0" applyNumberFormat="1" applyFont="1" applyFill="1" applyAlignment="1">
      <alignment horizontal="center" vertical="center" wrapText="1"/>
    </xf>
    <xf numFmtId="16" fontId="11" fillId="7" borderId="1" xfId="0" applyNumberFormat="1" applyFont="1" applyFill="1" applyBorder="1" applyAlignment="1">
      <alignment vertical="center" wrapText="1"/>
    </xf>
    <xf numFmtId="0" fontId="27" fillId="0" borderId="0" xfId="0" applyFont="1"/>
    <xf numFmtId="0" fontId="18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3" fillId="0" borderId="0" xfId="0" applyFont="1"/>
    <xf numFmtId="164" fontId="32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164" fontId="35" fillId="1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7" fillId="0" borderId="0" xfId="0" applyFont="1"/>
    <xf numFmtId="164" fontId="21" fillId="11" borderId="1" xfId="0" applyNumberFormat="1" applyFont="1" applyFill="1" applyBorder="1" applyAlignment="1">
      <alignment horizontal="center" vertical="center" wrapText="1"/>
    </xf>
    <xf numFmtId="0" fontId="11" fillId="18" borderId="1" xfId="0" applyFont="1" applyFill="1" applyBorder="1" applyAlignment="1" applyProtection="1">
      <alignment horizontal="center" vertical="center" wrapText="1"/>
      <protection locked="0" hidden="1"/>
    </xf>
    <xf numFmtId="0" fontId="18" fillId="13" borderId="1" xfId="0" applyFont="1" applyFill="1" applyBorder="1" applyAlignment="1" applyProtection="1">
      <alignment horizontal="center" vertical="center" wrapText="1"/>
      <protection locked="0"/>
    </xf>
    <xf numFmtId="0" fontId="18" fillId="13" borderId="1" xfId="0" applyFont="1" applyFill="1" applyBorder="1" applyAlignment="1" applyProtection="1">
      <alignment wrapText="1"/>
      <protection locked="0"/>
    </xf>
    <xf numFmtId="0" fontId="18" fillId="18" borderId="1" xfId="0" applyFont="1" applyFill="1" applyBorder="1" applyAlignment="1" applyProtection="1">
      <alignment horizontal="center" wrapText="1"/>
      <protection locked="0"/>
    </xf>
    <xf numFmtId="0" fontId="10" fillId="1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15" fillId="18" borderId="10" xfId="0" applyNumberFormat="1" applyFont="1" applyFill="1" applyBorder="1" applyAlignment="1" applyProtection="1">
      <alignment horizontal="center" wrapText="1"/>
      <protection locked="0"/>
    </xf>
    <xf numFmtId="0" fontId="12" fillId="17" borderId="0" xfId="0" applyFont="1" applyFill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>
      <alignment horizontal="center" vertical="top" wrapText="1"/>
    </xf>
    <xf numFmtId="0" fontId="17" fillId="14" borderId="0" xfId="0" applyFont="1" applyFill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 applyProtection="1">
      <alignment horizontal="center" vertical="center" wrapText="1"/>
      <protection locked="0"/>
    </xf>
    <xf numFmtId="0" fontId="11" fillId="18" borderId="4" xfId="0" applyFont="1" applyFill="1" applyBorder="1" applyAlignment="1" applyProtection="1">
      <alignment horizontal="center" vertical="center" wrapText="1"/>
      <protection locked="0"/>
    </xf>
    <xf numFmtId="0" fontId="11" fillId="18" borderId="3" xfId="0" applyFont="1" applyFill="1" applyBorder="1" applyAlignment="1" applyProtection="1">
      <alignment horizontal="center" vertical="center" wrapText="1"/>
      <protection locked="0"/>
    </xf>
    <xf numFmtId="0" fontId="18" fillId="18" borderId="1" xfId="0" applyFont="1" applyFill="1" applyBorder="1" applyAlignment="1" applyProtection="1">
      <alignment horizontal="left" wrapText="1"/>
      <protection locked="0"/>
    </xf>
    <xf numFmtId="0" fontId="19" fillId="11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left" vertical="center" wrapText="1"/>
    </xf>
    <xf numFmtId="0" fontId="11" fillId="7" borderId="0" xfId="0" applyFont="1" applyFill="1" applyAlignment="1">
      <alignment horizontal="center" wrapText="1"/>
    </xf>
    <xf numFmtId="0" fontId="11" fillId="7" borderId="0" xfId="0" applyFont="1" applyFill="1" applyAlignment="1">
      <alignment horizontal="left" vertical="center" wrapText="1"/>
    </xf>
    <xf numFmtId="0" fontId="20" fillId="7" borderId="0" xfId="0" applyFont="1" applyFill="1" applyAlignment="1">
      <alignment horizontal="right" vertical="center" wrapText="1"/>
    </xf>
    <xf numFmtId="0" fontId="18" fillId="13" borderId="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7" borderId="2" xfId="0" applyFont="1" applyFill="1" applyBorder="1" applyAlignment="1">
      <alignment horizontal="right" vertical="center" wrapText="1"/>
    </xf>
    <xf numFmtId="0" fontId="20" fillId="7" borderId="4" xfId="0" applyFont="1" applyFill="1" applyBorder="1" applyAlignment="1">
      <alignment horizontal="right" vertical="center" wrapText="1"/>
    </xf>
    <xf numFmtId="0" fontId="20" fillId="7" borderId="3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17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14" fillId="13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13" borderId="3" xfId="4" applyNumberFormat="1" applyFont="1" applyFill="1" applyBorder="1" applyAlignment="1" applyProtection="1">
      <alignment horizontal="center" vertical="center" wrapText="1"/>
      <protection locked="0"/>
    </xf>
    <xf numFmtId="0" fontId="18" fillId="18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4" fillId="19" borderId="2" xfId="0" applyFont="1" applyFill="1" applyBorder="1" applyAlignment="1" applyProtection="1">
      <alignment horizontal="center" vertical="center" wrapText="1"/>
      <protection locked="0"/>
    </xf>
    <xf numFmtId="0" fontId="14" fillId="19" borderId="4" xfId="0" applyFont="1" applyFill="1" applyBorder="1" applyAlignment="1" applyProtection="1">
      <alignment horizontal="center" vertical="center" wrapText="1"/>
      <protection locked="0"/>
    </xf>
    <xf numFmtId="0" fontId="14" fillId="19" borderId="3" xfId="0" applyFont="1" applyFill="1" applyBorder="1" applyAlignment="1" applyProtection="1">
      <alignment horizontal="center" vertical="center" wrapText="1"/>
      <protection locked="0"/>
    </xf>
    <xf numFmtId="1" fontId="14" fillId="19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19" borderId="4" xfId="4" applyNumberFormat="1" applyFont="1" applyFill="1" applyBorder="1" applyAlignment="1" applyProtection="1">
      <alignment horizontal="center" vertical="center" wrapText="1"/>
      <protection locked="0"/>
    </xf>
    <xf numFmtId="1" fontId="14" fillId="19" borderId="3" xfId="4" applyNumberFormat="1" applyFont="1" applyFill="1" applyBorder="1" applyAlignment="1" applyProtection="1">
      <alignment horizontal="center" vertical="center" wrapText="1"/>
      <protection locked="0"/>
    </xf>
    <xf numFmtId="0" fontId="26" fillId="7" borderId="0" xfId="0" applyFont="1" applyFill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vertical="center" wrapText="1"/>
    </xf>
    <xf numFmtId="0" fontId="18" fillId="13" borderId="1" xfId="0" applyFont="1" applyFill="1" applyBorder="1" applyAlignment="1" applyProtection="1">
      <alignment horizontal="center" vertical="center" wrapText="1"/>
      <protection locked="0"/>
    </xf>
    <xf numFmtId="1" fontId="18" fillId="11" borderId="2" xfId="0" applyNumberFormat="1" applyFont="1" applyFill="1" applyBorder="1" applyAlignment="1">
      <alignment horizontal="center" vertical="center" wrapText="1"/>
    </xf>
    <xf numFmtId="1" fontId="18" fillId="11" borderId="3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4" fillId="18" borderId="2" xfId="0" applyFont="1" applyFill="1" applyBorder="1" applyAlignment="1" applyProtection="1">
      <alignment horizontal="center" vertical="center" wrapText="1"/>
      <protection locked="0"/>
    </xf>
    <xf numFmtId="0" fontId="14" fillId="18" borderId="4" xfId="0" applyFont="1" applyFill="1" applyBorder="1" applyAlignment="1" applyProtection="1">
      <alignment horizontal="center" vertical="center" wrapText="1"/>
      <protection locked="0"/>
    </xf>
    <xf numFmtId="0" fontId="14" fillId="18" borderId="3" xfId="0" applyFont="1" applyFill="1" applyBorder="1" applyAlignment="1" applyProtection="1">
      <alignment horizontal="center" vertical="center" wrapText="1"/>
      <protection locked="0"/>
    </xf>
    <xf numFmtId="0" fontId="18" fillId="13" borderId="2" xfId="0" applyFont="1" applyFill="1" applyBorder="1" applyAlignment="1" applyProtection="1">
      <alignment horizontal="left" vertical="center" wrapText="1"/>
      <protection locked="0"/>
    </xf>
    <xf numFmtId="0" fontId="18" fillId="13" borderId="3" xfId="0" applyFont="1" applyFill="1" applyBorder="1" applyAlignment="1" applyProtection="1">
      <alignment horizontal="left" vertical="center" wrapText="1"/>
      <protection locked="0"/>
    </xf>
    <xf numFmtId="0" fontId="14" fillId="11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/>
    </xf>
    <xf numFmtId="1" fontId="14" fillId="11" borderId="2" xfId="0" applyNumberFormat="1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18" fillId="18" borderId="2" xfId="0" applyFont="1" applyFill="1" applyBorder="1" applyAlignment="1" applyProtection="1">
      <alignment horizontal="center" vertical="center" wrapText="1"/>
      <protection locked="0"/>
    </xf>
    <xf numFmtId="0" fontId="18" fillId="18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right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5" xfId="3" applyFont="1" applyFill="1" applyBorder="1" applyAlignment="1">
      <alignment horizontal="center" vertical="center"/>
    </xf>
    <xf numFmtId="0" fontId="5" fillId="7" borderId="7" xfId="3" applyFont="1" applyFill="1" applyBorder="1" applyAlignment="1">
      <alignment horizontal="center" vertical="center"/>
    </xf>
    <xf numFmtId="0" fontId="5" fillId="7" borderId="6" xfId="3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/>
    </xf>
    <xf numFmtId="0" fontId="5" fillId="7" borderId="4" xfId="3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5" fillId="10" borderId="6" xfId="2" applyFont="1" applyFill="1" applyBorder="1" applyAlignment="1">
      <alignment horizontal="center" vertical="center"/>
    </xf>
    <xf numFmtId="0" fontId="5" fillId="10" borderId="7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164" fontId="35" fillId="16" borderId="5" xfId="0" applyNumberFormat="1" applyFont="1" applyFill="1" applyBorder="1" applyAlignment="1">
      <alignment horizontal="center" vertical="center"/>
    </xf>
    <xf numFmtId="0" fontId="35" fillId="16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35" fillId="16" borderId="7" xfId="0" applyNumberFormat="1" applyFont="1" applyFill="1" applyBorder="1" applyAlignment="1">
      <alignment horizontal="center" vertical="center"/>
    </xf>
    <xf numFmtId="164" fontId="35" fillId="16" borderId="6" xfId="0" applyNumberFormat="1" applyFont="1" applyFill="1" applyBorder="1" applyAlignment="1">
      <alignment horizontal="center" vertical="center"/>
    </xf>
    <xf numFmtId="0" fontId="35" fillId="1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10" borderId="1" xfId="2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49" fontId="3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5">
    <cellStyle name="Відсотковий" xfId="4" builtinId="5"/>
    <cellStyle name="Гарний" xfId="1" builtinId="26"/>
    <cellStyle name="Звичайний" xfId="0" builtinId="0"/>
    <cellStyle name="Нейтральний" xfId="3" builtinId="28"/>
    <cellStyle name="Погани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abSelected="1" view="pageBreakPreview" topLeftCell="A174" zoomScale="86" zoomScaleNormal="100" zoomScaleSheetLayoutView="86" workbookViewId="0">
      <selection activeCell="D51" sqref="D51"/>
    </sheetView>
  </sheetViews>
  <sheetFormatPr defaultColWidth="9.140625" defaultRowHeight="16.5" x14ac:dyDescent="0.25"/>
  <cols>
    <col min="1" max="1" width="12" style="37" customWidth="1"/>
    <col min="2" max="2" width="19" style="37" customWidth="1"/>
    <col min="3" max="3" width="19.7109375" style="37" customWidth="1"/>
    <col min="4" max="4" width="17.28515625" style="37" customWidth="1"/>
    <col min="5" max="5" width="20" style="37" customWidth="1"/>
    <col min="6" max="6" width="16.85546875" style="65" customWidth="1"/>
    <col min="7" max="7" width="25.140625" style="37" customWidth="1"/>
    <col min="8" max="8" width="10.85546875" style="37" bestFit="1" customWidth="1"/>
    <col min="9" max="9" width="18.7109375" style="37" bestFit="1" customWidth="1"/>
    <col min="10" max="16384" width="9.140625" style="37"/>
  </cols>
  <sheetData>
    <row r="1" spans="1:7" ht="125.25" customHeight="1" x14ac:dyDescent="0.25">
      <c r="A1" s="101" t="s">
        <v>214</v>
      </c>
      <c r="B1" s="101"/>
      <c r="C1" s="101"/>
      <c r="D1" s="101"/>
      <c r="E1" s="101"/>
      <c r="F1" s="101"/>
      <c r="G1" s="101"/>
    </row>
    <row r="2" spans="1:7" s="38" customFormat="1" ht="126.75" customHeight="1" x14ac:dyDescent="0.25">
      <c r="A2" s="102" t="s">
        <v>97</v>
      </c>
      <c r="B2" s="102"/>
      <c r="C2" s="102"/>
      <c r="D2" s="102"/>
      <c r="E2" s="102"/>
      <c r="F2" s="102"/>
      <c r="G2" s="102"/>
    </row>
    <row r="3" spans="1:7" s="39" customFormat="1" ht="18.75" x14ac:dyDescent="0.3">
      <c r="A3" s="103" t="s">
        <v>98</v>
      </c>
      <c r="B3" s="103"/>
      <c r="C3" s="103"/>
      <c r="D3" s="104"/>
      <c r="E3" s="104"/>
      <c r="F3" s="104"/>
      <c r="G3" s="104"/>
    </row>
    <row r="4" spans="1:7" s="39" customFormat="1" ht="18.75" x14ac:dyDescent="0.3">
      <c r="A4" s="103" t="s">
        <v>99</v>
      </c>
      <c r="B4" s="103"/>
      <c r="C4" s="103"/>
      <c r="D4" s="104"/>
      <c r="E4" s="104"/>
      <c r="F4" s="104"/>
      <c r="G4" s="104"/>
    </row>
    <row r="5" spans="1:7" s="39" customFormat="1" ht="18.75" x14ac:dyDescent="0.3">
      <c r="A5" s="103" t="s">
        <v>100</v>
      </c>
      <c r="B5" s="103"/>
      <c r="C5" s="103"/>
      <c r="D5" s="104"/>
      <c r="E5" s="104"/>
      <c r="F5" s="104"/>
      <c r="G5" s="104"/>
    </row>
    <row r="6" spans="1:7" x14ac:dyDescent="0.25">
      <c r="A6" s="38"/>
      <c r="B6" s="38"/>
      <c r="C6" s="38"/>
      <c r="D6" s="110" t="s">
        <v>101</v>
      </c>
      <c r="E6" s="110"/>
      <c r="F6" s="110"/>
      <c r="G6" s="110"/>
    </row>
    <row r="7" spans="1:7" s="39" customFormat="1" ht="18.75" x14ac:dyDescent="0.3">
      <c r="A7" s="103" t="s">
        <v>215</v>
      </c>
      <c r="B7" s="103"/>
      <c r="C7" s="103"/>
      <c r="D7" s="104"/>
      <c r="E7" s="104"/>
      <c r="F7" s="104"/>
      <c r="G7" s="104"/>
    </row>
    <row r="8" spans="1:7" s="39" customFormat="1" ht="15.75" x14ac:dyDescent="0.25">
      <c r="A8" s="89"/>
      <c r="B8" s="89"/>
      <c r="C8" s="89"/>
      <c r="D8" s="110" t="s">
        <v>216</v>
      </c>
      <c r="E8" s="110"/>
      <c r="F8" s="110"/>
      <c r="G8" s="110"/>
    </row>
    <row r="9" spans="1:7" x14ac:dyDescent="0.25">
      <c r="A9" s="38"/>
      <c r="B9" s="38"/>
      <c r="C9" s="38"/>
      <c r="D9" s="38"/>
      <c r="E9" s="38"/>
      <c r="F9" s="40"/>
      <c r="G9" s="38"/>
    </row>
    <row r="10" spans="1:7" ht="31.5" customHeight="1" x14ac:dyDescent="0.25">
      <c r="A10" s="111" t="s">
        <v>78</v>
      </c>
      <c r="B10" s="111"/>
      <c r="C10" s="111"/>
      <c r="D10" s="111"/>
      <c r="E10" s="111"/>
      <c r="F10" s="111"/>
      <c r="G10" s="111"/>
    </row>
    <row r="11" spans="1:7" ht="33.75" customHeight="1" x14ac:dyDescent="0.25">
      <c r="A11" s="41" t="s">
        <v>57</v>
      </c>
      <c r="B11" s="112" t="s">
        <v>102</v>
      </c>
      <c r="C11" s="113"/>
      <c r="D11" s="114"/>
      <c r="E11" s="115"/>
      <c r="F11" s="115"/>
      <c r="G11" s="116"/>
    </row>
    <row r="12" spans="1:7" ht="49.5" customHeight="1" x14ac:dyDescent="0.25">
      <c r="A12" s="105" t="s">
        <v>103</v>
      </c>
      <c r="B12" s="105"/>
      <c r="C12" s="105"/>
      <c r="D12" s="105"/>
      <c r="E12" s="105"/>
      <c r="F12" s="105"/>
      <c r="G12" s="105"/>
    </row>
    <row r="13" spans="1:7" ht="12" customHeight="1" x14ac:dyDescent="0.25">
      <c r="A13" s="38"/>
      <c r="B13" s="38"/>
      <c r="C13" s="38"/>
      <c r="D13" s="38"/>
      <c r="E13" s="38"/>
      <c r="F13" s="40"/>
      <c r="G13" s="38"/>
    </row>
    <row r="14" spans="1:7" s="42" customFormat="1" ht="23.25" customHeight="1" x14ac:dyDescent="0.25">
      <c r="A14" s="105" t="s">
        <v>104</v>
      </c>
      <c r="B14" s="105"/>
      <c r="C14" s="105"/>
      <c r="D14" s="105"/>
      <c r="E14" s="105"/>
      <c r="F14" s="105"/>
      <c r="G14" s="105"/>
    </row>
    <row r="15" spans="1:7" x14ac:dyDescent="0.25">
      <c r="A15" s="41" t="s">
        <v>58</v>
      </c>
      <c r="B15" s="106" t="s">
        <v>105</v>
      </c>
      <c r="C15" s="107"/>
      <c r="D15" s="107"/>
      <c r="E15" s="107"/>
      <c r="F15" s="107"/>
      <c r="G15" s="108"/>
    </row>
    <row r="16" spans="1:7" ht="30.75" customHeight="1" x14ac:dyDescent="0.25">
      <c r="A16" s="43" t="s">
        <v>59</v>
      </c>
      <c r="B16" s="109" t="s">
        <v>9</v>
      </c>
      <c r="C16" s="109"/>
      <c r="D16" s="109"/>
      <c r="E16" s="109"/>
      <c r="F16" s="109"/>
      <c r="G16" s="97"/>
    </row>
    <row r="17" spans="1:7" ht="30.75" customHeight="1" x14ac:dyDescent="0.25">
      <c r="A17" s="43" t="s">
        <v>60</v>
      </c>
      <c r="B17" s="109" t="s">
        <v>106</v>
      </c>
      <c r="C17" s="109"/>
      <c r="D17" s="109"/>
      <c r="E17" s="109"/>
      <c r="F17" s="109"/>
      <c r="G17" s="97"/>
    </row>
    <row r="18" spans="1:7" ht="30.75" customHeight="1" x14ac:dyDescent="0.25">
      <c r="A18" s="43" t="s">
        <v>61</v>
      </c>
      <c r="B18" s="109" t="s">
        <v>107</v>
      </c>
      <c r="C18" s="109"/>
      <c r="D18" s="109"/>
      <c r="E18" s="109"/>
      <c r="F18" s="109"/>
      <c r="G18" s="97"/>
    </row>
    <row r="19" spans="1:7" ht="30.75" customHeight="1" x14ac:dyDescent="0.25">
      <c r="A19" s="41" t="s">
        <v>62</v>
      </c>
      <c r="B19" s="106" t="s">
        <v>108</v>
      </c>
      <c r="C19" s="107"/>
      <c r="D19" s="107"/>
      <c r="E19" s="107"/>
      <c r="F19" s="107"/>
      <c r="G19" s="108"/>
    </row>
    <row r="20" spans="1:7" ht="30.75" customHeight="1" x14ac:dyDescent="0.25">
      <c r="A20" s="43" t="s">
        <v>63</v>
      </c>
      <c r="B20" s="119" t="s">
        <v>109</v>
      </c>
      <c r="C20" s="120"/>
      <c r="D20" s="120"/>
      <c r="E20" s="120"/>
      <c r="F20" s="120"/>
      <c r="G20" s="121"/>
    </row>
    <row r="21" spans="1:7" ht="48.75" customHeight="1" x14ac:dyDescent="0.25">
      <c r="A21" s="105" t="s">
        <v>110</v>
      </c>
      <c r="B21" s="105"/>
      <c r="C21" s="105"/>
      <c r="D21" s="105"/>
      <c r="E21" s="105"/>
      <c r="F21" s="105"/>
      <c r="G21" s="105"/>
    </row>
    <row r="22" spans="1:7" ht="28.5" customHeight="1" x14ac:dyDescent="0.25">
      <c r="A22" s="38"/>
      <c r="B22" s="122" t="s">
        <v>111</v>
      </c>
      <c r="C22" s="122"/>
      <c r="D22" s="122"/>
      <c r="E22" s="122"/>
      <c r="F22" s="122"/>
      <c r="G22" s="38"/>
    </row>
    <row r="23" spans="1:7" ht="78.75" x14ac:dyDescent="0.25">
      <c r="A23" s="123" t="s">
        <v>112</v>
      </c>
      <c r="B23" s="123"/>
      <c r="C23" s="44" t="s">
        <v>113</v>
      </c>
      <c r="D23" s="44" t="s">
        <v>114</v>
      </c>
      <c r="E23" s="44" t="s">
        <v>115</v>
      </c>
      <c r="F23" s="123" t="s">
        <v>116</v>
      </c>
      <c r="G23" s="123"/>
    </row>
    <row r="24" spans="1:7" x14ac:dyDescent="0.25">
      <c r="A24" s="117" t="s">
        <v>117</v>
      </c>
      <c r="B24" s="117"/>
      <c r="C24" s="98"/>
      <c r="D24" s="98"/>
      <c r="E24" s="98"/>
      <c r="F24" s="118">
        <f>C24-D24-E24</f>
        <v>0</v>
      </c>
      <c r="G24" s="118"/>
    </row>
    <row r="25" spans="1:7" x14ac:dyDescent="0.25">
      <c r="A25" s="117" t="s">
        <v>117</v>
      </c>
      <c r="B25" s="117"/>
      <c r="C25" s="98"/>
      <c r="D25" s="98"/>
      <c r="E25" s="98"/>
      <c r="F25" s="118">
        <f t="shared" ref="F25:F28" si="0">C25-D25-E25</f>
        <v>0</v>
      </c>
      <c r="G25" s="118"/>
    </row>
    <row r="26" spans="1:7" x14ac:dyDescent="0.25">
      <c r="A26" s="117" t="s">
        <v>117</v>
      </c>
      <c r="B26" s="117"/>
      <c r="C26" s="98"/>
      <c r="D26" s="98"/>
      <c r="E26" s="98"/>
      <c r="F26" s="118">
        <f t="shared" si="0"/>
        <v>0</v>
      </c>
      <c r="G26" s="118"/>
    </row>
    <row r="27" spans="1:7" x14ac:dyDescent="0.25">
      <c r="A27" s="117" t="s">
        <v>117</v>
      </c>
      <c r="B27" s="117"/>
      <c r="C27" s="98"/>
      <c r="D27" s="98"/>
      <c r="E27" s="98"/>
      <c r="F27" s="118">
        <f t="shared" si="0"/>
        <v>0</v>
      </c>
      <c r="G27" s="118"/>
    </row>
    <row r="28" spans="1:7" x14ac:dyDescent="0.25">
      <c r="A28" s="117" t="s">
        <v>117</v>
      </c>
      <c r="B28" s="117"/>
      <c r="C28" s="98"/>
      <c r="D28" s="98"/>
      <c r="E28" s="98"/>
      <c r="F28" s="118">
        <f t="shared" si="0"/>
        <v>0</v>
      </c>
      <c r="G28" s="118"/>
    </row>
    <row r="29" spans="1:7" x14ac:dyDescent="0.25">
      <c r="A29" s="124" t="s">
        <v>118</v>
      </c>
      <c r="B29" s="124"/>
      <c r="C29" s="45">
        <f>SUM(C24:C28)</f>
        <v>0</v>
      </c>
      <c r="D29" s="45">
        <f>SUM(D24:D28)</f>
        <v>0</v>
      </c>
      <c r="E29" s="45">
        <f>SUM(E24:E28)</f>
        <v>0</v>
      </c>
      <c r="F29" s="125">
        <f>SUM(F24:G28)</f>
        <v>0</v>
      </c>
      <c r="G29" s="125"/>
    </row>
    <row r="30" spans="1:7" s="38" customFormat="1" ht="31.5" customHeight="1" x14ac:dyDescent="0.25">
      <c r="B30" s="126" t="s">
        <v>119</v>
      </c>
      <c r="C30" s="126"/>
      <c r="D30" s="46">
        <f>IF(C29=0,0,(D29+E29)*100/C29)</f>
        <v>0</v>
      </c>
      <c r="F30" s="40"/>
    </row>
    <row r="31" spans="1:7" s="38" customFormat="1" ht="44.25" customHeight="1" x14ac:dyDescent="0.25">
      <c r="B31" s="127" t="s">
        <v>120</v>
      </c>
      <c r="C31" s="127"/>
      <c r="D31" s="127"/>
      <c r="E31" s="127"/>
      <c r="F31" s="127"/>
    </row>
    <row r="32" spans="1:7" ht="78.75" x14ac:dyDescent="0.25">
      <c r="A32" s="123" t="s">
        <v>112</v>
      </c>
      <c r="B32" s="123"/>
      <c r="C32" s="44" t="s">
        <v>113</v>
      </c>
      <c r="D32" s="44" t="s">
        <v>114</v>
      </c>
      <c r="E32" s="44" t="s">
        <v>115</v>
      </c>
      <c r="F32" s="123" t="s">
        <v>116</v>
      </c>
      <c r="G32" s="123"/>
    </row>
    <row r="33" spans="1:7" x14ac:dyDescent="0.25">
      <c r="A33" s="117" t="s">
        <v>117</v>
      </c>
      <c r="B33" s="117"/>
      <c r="C33" s="98"/>
      <c r="D33" s="98"/>
      <c r="E33" s="98"/>
      <c r="F33" s="118">
        <f>C33-D33-E33</f>
        <v>0</v>
      </c>
      <c r="G33" s="118"/>
    </row>
    <row r="34" spans="1:7" x14ac:dyDescent="0.25">
      <c r="A34" s="117" t="s">
        <v>117</v>
      </c>
      <c r="B34" s="117"/>
      <c r="C34" s="98"/>
      <c r="D34" s="98"/>
      <c r="E34" s="98"/>
      <c r="F34" s="118">
        <f t="shared" ref="F34:F37" si="1">C34-D34-E34</f>
        <v>0</v>
      </c>
      <c r="G34" s="118"/>
    </row>
    <row r="35" spans="1:7" x14ac:dyDescent="0.25">
      <c r="A35" s="117" t="s">
        <v>117</v>
      </c>
      <c r="B35" s="117"/>
      <c r="C35" s="98"/>
      <c r="D35" s="98"/>
      <c r="E35" s="98"/>
      <c r="F35" s="118">
        <f t="shared" si="1"/>
        <v>0</v>
      </c>
      <c r="G35" s="118"/>
    </row>
    <row r="36" spans="1:7" x14ac:dyDescent="0.25">
      <c r="A36" s="117" t="s">
        <v>117</v>
      </c>
      <c r="B36" s="117"/>
      <c r="C36" s="98"/>
      <c r="D36" s="98"/>
      <c r="E36" s="98"/>
      <c r="F36" s="118">
        <f t="shared" si="1"/>
        <v>0</v>
      </c>
      <c r="G36" s="118"/>
    </row>
    <row r="37" spans="1:7" x14ac:dyDescent="0.25">
      <c r="A37" s="117" t="s">
        <v>117</v>
      </c>
      <c r="B37" s="117"/>
      <c r="C37" s="98"/>
      <c r="D37" s="98"/>
      <c r="E37" s="98"/>
      <c r="F37" s="118">
        <f t="shared" si="1"/>
        <v>0</v>
      </c>
      <c r="G37" s="118"/>
    </row>
    <row r="38" spans="1:7" s="47" customFormat="1" x14ac:dyDescent="0.25">
      <c r="A38" s="124" t="s">
        <v>118</v>
      </c>
      <c r="B38" s="124"/>
      <c r="C38" s="45">
        <f>SUM(C33:C37)</f>
        <v>0</v>
      </c>
      <c r="D38" s="45">
        <f>SUM(D33:D37)</f>
        <v>0</v>
      </c>
      <c r="E38" s="45">
        <f>SUM(E33:E37)</f>
        <v>0</v>
      </c>
      <c r="F38" s="125">
        <f>SUM(F33:G37)</f>
        <v>0</v>
      </c>
      <c r="G38" s="125"/>
    </row>
    <row r="39" spans="1:7" s="38" customFormat="1" ht="31.5" customHeight="1" x14ac:dyDescent="0.25">
      <c r="B39" s="126" t="s">
        <v>119</v>
      </c>
      <c r="C39" s="126"/>
      <c r="D39" s="46">
        <f>IF(C38=0,0,(D38+E38)*100/C38)</f>
        <v>0</v>
      </c>
      <c r="F39" s="40"/>
    </row>
    <row r="40" spans="1:7" s="38" customFormat="1" ht="33" customHeight="1" x14ac:dyDescent="0.25">
      <c r="B40" s="128" t="s">
        <v>121</v>
      </c>
      <c r="C40" s="128"/>
      <c r="D40" s="46">
        <f>(D30+D39)/2</f>
        <v>0</v>
      </c>
      <c r="E40" s="129" t="s">
        <v>122</v>
      </c>
      <c r="F40" s="129"/>
      <c r="G40" s="48">
        <f>IF(D40&gt;=90,1,IF(AND(D40&gt;=60,D40&lt;=89),0.8,IF(AND(D40&gt;=40,D40&lt;=59),0.7,IF(AND(D40&gt;=10,D40&lt;=39),0.5,IF(AND(D40&gt;=1,D40&lt;=9),0.3,IF(D40=0,0,""))))))</f>
        <v>0</v>
      </c>
    </row>
    <row r="41" spans="1:7" x14ac:dyDescent="0.25">
      <c r="A41" s="38"/>
      <c r="B41" s="49"/>
      <c r="C41" s="49"/>
      <c r="D41" s="50"/>
      <c r="E41" s="51"/>
      <c r="F41" s="52"/>
      <c r="G41" s="38"/>
    </row>
    <row r="42" spans="1:7" ht="72" customHeight="1" x14ac:dyDescent="0.25">
      <c r="A42" s="43" t="s">
        <v>64</v>
      </c>
      <c r="B42" s="109" t="s">
        <v>123</v>
      </c>
      <c r="C42" s="109"/>
      <c r="D42" s="109"/>
      <c r="E42" s="109"/>
      <c r="F42" s="109"/>
      <c r="G42" s="109"/>
    </row>
    <row r="43" spans="1:7" ht="35.25" customHeight="1" x14ac:dyDescent="0.25">
      <c r="A43" s="105" t="s">
        <v>124</v>
      </c>
      <c r="B43" s="105"/>
      <c r="C43" s="105"/>
      <c r="D43" s="105"/>
      <c r="E43" s="105"/>
      <c r="F43" s="105"/>
      <c r="G43" s="105"/>
    </row>
    <row r="44" spans="1:7" ht="25.5" customHeight="1" x14ac:dyDescent="0.25">
      <c r="A44" s="53"/>
      <c r="B44" s="122" t="s">
        <v>125</v>
      </c>
      <c r="C44" s="131"/>
      <c r="D44" s="131"/>
      <c r="E44" s="131"/>
      <c r="F44" s="131"/>
      <c r="G44" s="131"/>
    </row>
    <row r="45" spans="1:7" ht="33" x14ac:dyDescent="0.25">
      <c r="A45" s="132" t="s">
        <v>126</v>
      </c>
      <c r="B45" s="132"/>
      <c r="C45" s="54" t="s">
        <v>127</v>
      </c>
      <c r="D45" s="54" t="s">
        <v>128</v>
      </c>
      <c r="E45" s="54" t="s">
        <v>129</v>
      </c>
      <c r="F45" s="54" t="s">
        <v>130</v>
      </c>
      <c r="G45" s="54" t="s">
        <v>131</v>
      </c>
    </row>
    <row r="46" spans="1:7" x14ac:dyDescent="0.25">
      <c r="A46" s="130"/>
      <c r="B46" s="130"/>
      <c r="C46" s="99"/>
      <c r="D46" s="99"/>
      <c r="E46" s="99"/>
      <c r="F46" s="100"/>
      <c r="G46" s="55" t="str">
        <f>IF(F46="шкільний рівень",0.2,IF(F46="районний (міський) рівень",0.3,IF(F46="обласний рівень",0.4,IF(F46="всеукраїнський рівень",0.5,""))))</f>
        <v/>
      </c>
    </row>
    <row r="47" spans="1:7" x14ac:dyDescent="0.25">
      <c r="A47" s="130"/>
      <c r="B47" s="130"/>
      <c r="C47" s="99"/>
      <c r="D47" s="99"/>
      <c r="E47" s="99"/>
      <c r="F47" s="100"/>
      <c r="G47" s="55" t="str">
        <f t="shared" ref="G47:G70" si="2">IF(F47="шкільний рівень",0.2,IF(F47="районний (міський) рівень",0.3,IF(F47="обласний рівень",0.4,IF(F47="всеукраїнський рівень",0.5,""))))</f>
        <v/>
      </c>
    </row>
    <row r="48" spans="1:7" x14ac:dyDescent="0.25">
      <c r="A48" s="130"/>
      <c r="B48" s="130"/>
      <c r="C48" s="99"/>
      <c r="D48" s="99"/>
      <c r="E48" s="99"/>
      <c r="F48" s="100"/>
      <c r="G48" s="55" t="str">
        <f t="shared" si="2"/>
        <v/>
      </c>
    </row>
    <row r="49" spans="1:7" x14ac:dyDescent="0.25">
      <c r="A49" s="130"/>
      <c r="B49" s="130"/>
      <c r="C49" s="99"/>
      <c r="D49" s="99"/>
      <c r="E49" s="99"/>
      <c r="F49" s="100"/>
      <c r="G49" s="55" t="str">
        <f t="shared" si="2"/>
        <v/>
      </c>
    </row>
    <row r="50" spans="1:7" x14ac:dyDescent="0.25">
      <c r="A50" s="130"/>
      <c r="B50" s="130"/>
      <c r="C50" s="99"/>
      <c r="D50" s="99"/>
      <c r="E50" s="99"/>
      <c r="F50" s="100"/>
      <c r="G50" s="55" t="str">
        <f t="shared" si="2"/>
        <v/>
      </c>
    </row>
    <row r="51" spans="1:7" x14ac:dyDescent="0.25">
      <c r="A51" s="130"/>
      <c r="B51" s="130"/>
      <c r="C51" s="99"/>
      <c r="D51" s="99"/>
      <c r="E51" s="99"/>
      <c r="F51" s="100"/>
      <c r="G51" s="55" t="str">
        <f t="shared" si="2"/>
        <v/>
      </c>
    </row>
    <row r="52" spans="1:7" x14ac:dyDescent="0.25">
      <c r="A52" s="130"/>
      <c r="B52" s="130"/>
      <c r="C52" s="99"/>
      <c r="D52" s="99"/>
      <c r="E52" s="99"/>
      <c r="F52" s="100"/>
      <c r="G52" s="55" t="str">
        <f t="shared" si="2"/>
        <v/>
      </c>
    </row>
    <row r="53" spans="1:7" x14ac:dyDescent="0.25">
      <c r="A53" s="130"/>
      <c r="B53" s="130"/>
      <c r="C53" s="99"/>
      <c r="D53" s="99"/>
      <c r="E53" s="99"/>
      <c r="F53" s="100"/>
      <c r="G53" s="55" t="str">
        <f t="shared" si="2"/>
        <v/>
      </c>
    </row>
    <row r="54" spans="1:7" x14ac:dyDescent="0.25">
      <c r="A54" s="130"/>
      <c r="B54" s="130"/>
      <c r="C54" s="99"/>
      <c r="D54" s="99"/>
      <c r="E54" s="99"/>
      <c r="F54" s="100"/>
      <c r="G54" s="55" t="str">
        <f t="shared" si="2"/>
        <v/>
      </c>
    </row>
    <row r="55" spans="1:7" x14ac:dyDescent="0.25">
      <c r="A55" s="130"/>
      <c r="B55" s="130"/>
      <c r="C55" s="99"/>
      <c r="D55" s="99"/>
      <c r="E55" s="99"/>
      <c r="F55" s="100"/>
      <c r="G55" s="55" t="str">
        <f t="shared" si="2"/>
        <v/>
      </c>
    </row>
    <row r="56" spans="1:7" x14ac:dyDescent="0.25">
      <c r="A56" s="130"/>
      <c r="B56" s="130"/>
      <c r="C56" s="99"/>
      <c r="D56" s="99"/>
      <c r="E56" s="99"/>
      <c r="F56" s="100"/>
      <c r="G56" s="55" t="str">
        <f t="shared" si="2"/>
        <v/>
      </c>
    </row>
    <row r="57" spans="1:7" x14ac:dyDescent="0.25">
      <c r="A57" s="130"/>
      <c r="B57" s="130"/>
      <c r="C57" s="99"/>
      <c r="D57" s="99"/>
      <c r="E57" s="99"/>
      <c r="F57" s="100"/>
      <c r="G57" s="55" t="str">
        <f t="shared" si="2"/>
        <v/>
      </c>
    </row>
    <row r="58" spans="1:7" x14ac:dyDescent="0.25">
      <c r="A58" s="130"/>
      <c r="B58" s="130"/>
      <c r="C58" s="99"/>
      <c r="D58" s="99"/>
      <c r="E58" s="99"/>
      <c r="F58" s="100"/>
      <c r="G58" s="55" t="str">
        <f>IF(F58="шкільний рівень",0.2,IF(F58="районний (міський) рівень",0.3,IF(F58="обласний рівень",0.4,IF(F58="всеукраїнський рівень",0.5,""))))</f>
        <v/>
      </c>
    </row>
    <row r="59" spans="1:7" x14ac:dyDescent="0.25">
      <c r="A59" s="130"/>
      <c r="B59" s="130"/>
      <c r="C59" s="99"/>
      <c r="D59" s="99"/>
      <c r="E59" s="99"/>
      <c r="F59" s="100"/>
      <c r="G59" s="55" t="str">
        <f t="shared" si="2"/>
        <v/>
      </c>
    </row>
    <row r="60" spans="1:7" x14ac:dyDescent="0.25">
      <c r="A60" s="130"/>
      <c r="B60" s="130"/>
      <c r="C60" s="99"/>
      <c r="D60" s="99"/>
      <c r="E60" s="99"/>
      <c r="F60" s="100"/>
      <c r="G60" s="55" t="str">
        <f t="shared" si="2"/>
        <v/>
      </c>
    </row>
    <row r="61" spans="1:7" x14ac:dyDescent="0.25">
      <c r="A61" s="130"/>
      <c r="B61" s="130"/>
      <c r="C61" s="99"/>
      <c r="D61" s="99"/>
      <c r="E61" s="99"/>
      <c r="F61" s="100"/>
      <c r="G61" s="55" t="str">
        <f t="shared" si="2"/>
        <v/>
      </c>
    </row>
    <row r="62" spans="1:7" x14ac:dyDescent="0.25">
      <c r="A62" s="130"/>
      <c r="B62" s="130"/>
      <c r="C62" s="99"/>
      <c r="D62" s="99"/>
      <c r="E62" s="99"/>
      <c r="F62" s="100"/>
      <c r="G62" s="55" t="str">
        <f t="shared" si="2"/>
        <v/>
      </c>
    </row>
    <row r="63" spans="1:7" x14ac:dyDescent="0.25">
      <c r="A63" s="130"/>
      <c r="B63" s="130"/>
      <c r="C63" s="99"/>
      <c r="D63" s="99"/>
      <c r="E63" s="99"/>
      <c r="F63" s="100"/>
      <c r="G63" s="55" t="str">
        <f t="shared" si="2"/>
        <v/>
      </c>
    </row>
    <row r="64" spans="1:7" x14ac:dyDescent="0.25">
      <c r="A64" s="130"/>
      <c r="B64" s="130"/>
      <c r="C64" s="99"/>
      <c r="D64" s="99"/>
      <c r="E64" s="99"/>
      <c r="F64" s="100"/>
      <c r="G64" s="55" t="str">
        <f t="shared" si="2"/>
        <v/>
      </c>
    </row>
    <row r="65" spans="1:7" x14ac:dyDescent="0.25">
      <c r="A65" s="130"/>
      <c r="B65" s="130"/>
      <c r="C65" s="99"/>
      <c r="D65" s="99"/>
      <c r="E65" s="99"/>
      <c r="F65" s="100"/>
      <c r="G65" s="55" t="str">
        <f t="shared" si="2"/>
        <v/>
      </c>
    </row>
    <row r="66" spans="1:7" x14ac:dyDescent="0.25">
      <c r="A66" s="130"/>
      <c r="B66" s="130"/>
      <c r="C66" s="99"/>
      <c r="D66" s="99"/>
      <c r="E66" s="99"/>
      <c r="F66" s="100"/>
      <c r="G66" s="55" t="str">
        <f t="shared" si="2"/>
        <v/>
      </c>
    </row>
    <row r="67" spans="1:7" x14ac:dyDescent="0.25">
      <c r="A67" s="130"/>
      <c r="B67" s="130"/>
      <c r="C67" s="99"/>
      <c r="D67" s="99"/>
      <c r="E67" s="99"/>
      <c r="F67" s="100"/>
      <c r="G67" s="55" t="str">
        <f t="shared" si="2"/>
        <v/>
      </c>
    </row>
    <row r="68" spans="1:7" x14ac:dyDescent="0.25">
      <c r="A68" s="130"/>
      <c r="B68" s="130"/>
      <c r="C68" s="99"/>
      <c r="D68" s="99"/>
      <c r="E68" s="99"/>
      <c r="F68" s="100"/>
      <c r="G68" s="55" t="str">
        <f t="shared" si="2"/>
        <v/>
      </c>
    </row>
    <row r="69" spans="1:7" x14ac:dyDescent="0.25">
      <c r="A69" s="130"/>
      <c r="B69" s="130"/>
      <c r="C69" s="99"/>
      <c r="D69" s="99"/>
      <c r="E69" s="99"/>
      <c r="F69" s="100"/>
      <c r="G69" s="55" t="str">
        <f t="shared" si="2"/>
        <v/>
      </c>
    </row>
    <row r="70" spans="1:7" x14ac:dyDescent="0.25">
      <c r="A70" s="130"/>
      <c r="B70" s="130"/>
      <c r="C70" s="99"/>
      <c r="D70" s="99"/>
      <c r="E70" s="99"/>
      <c r="F70" s="100"/>
      <c r="G70" s="55" t="str">
        <f t="shared" si="2"/>
        <v/>
      </c>
    </row>
    <row r="71" spans="1:7" ht="33" customHeight="1" x14ac:dyDescent="0.25">
      <c r="A71" s="134" t="s">
        <v>122</v>
      </c>
      <c r="B71" s="135"/>
      <c r="C71" s="135"/>
      <c r="D71" s="135"/>
      <c r="E71" s="135"/>
      <c r="F71" s="136"/>
      <c r="G71" s="56">
        <f>IF(SUM(G46:G70)&lt;=5,SUM(G46:G70),5)</f>
        <v>0</v>
      </c>
    </row>
    <row r="72" spans="1:7" s="38" customFormat="1" x14ac:dyDescent="0.25">
      <c r="F72" s="40"/>
    </row>
    <row r="73" spans="1:7" ht="33" customHeight="1" x14ac:dyDescent="0.25">
      <c r="A73" s="57" t="s">
        <v>65</v>
      </c>
      <c r="B73" s="137" t="s">
        <v>132</v>
      </c>
      <c r="C73" s="137"/>
      <c r="D73" s="137"/>
      <c r="E73" s="137"/>
      <c r="F73" s="137"/>
      <c r="G73" s="137"/>
    </row>
    <row r="74" spans="1:7" ht="42" customHeight="1" x14ac:dyDescent="0.25">
      <c r="A74" s="105" t="s">
        <v>124</v>
      </c>
      <c r="B74" s="105"/>
      <c r="C74" s="105"/>
      <c r="D74" s="105"/>
      <c r="E74" s="105"/>
      <c r="F74" s="105"/>
      <c r="G74" s="105"/>
    </row>
    <row r="75" spans="1:7" ht="72.75" customHeight="1" x14ac:dyDescent="0.25">
      <c r="A75" s="123" t="s">
        <v>133</v>
      </c>
      <c r="B75" s="123"/>
      <c r="C75" s="123"/>
      <c r="D75" s="123"/>
      <c r="E75" s="123"/>
      <c r="F75" s="44" t="s">
        <v>134</v>
      </c>
      <c r="G75" s="44" t="s">
        <v>135</v>
      </c>
    </row>
    <row r="76" spans="1:7" ht="63.75" customHeight="1" x14ac:dyDescent="0.25">
      <c r="A76" s="133" t="s">
        <v>136</v>
      </c>
      <c r="B76" s="133"/>
      <c r="C76" s="133"/>
      <c r="D76" s="133"/>
      <c r="E76" s="133"/>
      <c r="F76" s="98"/>
      <c r="G76" s="55">
        <f>F76*2</f>
        <v>0</v>
      </c>
    </row>
    <row r="77" spans="1:7" ht="45.75" customHeight="1" x14ac:dyDescent="0.25">
      <c r="A77" s="133" t="s">
        <v>219</v>
      </c>
      <c r="B77" s="133"/>
      <c r="C77" s="133"/>
      <c r="D77" s="133"/>
      <c r="E77" s="133"/>
      <c r="F77" s="98"/>
      <c r="G77" s="55">
        <f t="shared" ref="G77:G79" si="3">F77*2</f>
        <v>0</v>
      </c>
    </row>
    <row r="78" spans="1:7" ht="46.5" customHeight="1" x14ac:dyDescent="0.25">
      <c r="A78" s="133" t="s">
        <v>220</v>
      </c>
      <c r="B78" s="133"/>
      <c r="C78" s="133"/>
      <c r="D78" s="133"/>
      <c r="E78" s="133"/>
      <c r="F78" s="98"/>
      <c r="G78" s="55">
        <f t="shared" si="3"/>
        <v>0</v>
      </c>
    </row>
    <row r="79" spans="1:7" ht="66.75" customHeight="1" x14ac:dyDescent="0.25">
      <c r="A79" s="133" t="s">
        <v>137</v>
      </c>
      <c r="B79" s="133"/>
      <c r="C79" s="133"/>
      <c r="D79" s="133"/>
      <c r="E79" s="133"/>
      <c r="F79" s="98"/>
      <c r="G79" s="55">
        <f t="shared" si="3"/>
        <v>0</v>
      </c>
    </row>
    <row r="80" spans="1:7" ht="46.5" customHeight="1" x14ac:dyDescent="0.25">
      <c r="A80" s="133" t="s">
        <v>138</v>
      </c>
      <c r="B80" s="133"/>
      <c r="C80" s="133"/>
      <c r="D80" s="133"/>
      <c r="E80" s="133"/>
      <c r="F80" s="98"/>
      <c r="G80" s="55">
        <f t="shared" ref="G80:G83" si="4">F80*1</f>
        <v>0</v>
      </c>
    </row>
    <row r="81" spans="1:7" ht="79.5" customHeight="1" x14ac:dyDescent="0.25">
      <c r="A81" s="133" t="s">
        <v>139</v>
      </c>
      <c r="B81" s="133"/>
      <c r="C81" s="133"/>
      <c r="D81" s="133"/>
      <c r="E81" s="133"/>
      <c r="F81" s="98"/>
      <c r="G81" s="55">
        <f t="shared" si="4"/>
        <v>0</v>
      </c>
    </row>
    <row r="82" spans="1:7" ht="81.75" customHeight="1" x14ac:dyDescent="0.25">
      <c r="A82" s="133" t="s">
        <v>140</v>
      </c>
      <c r="B82" s="133"/>
      <c r="C82" s="133"/>
      <c r="D82" s="133"/>
      <c r="E82" s="133"/>
      <c r="F82" s="98"/>
      <c r="G82" s="55">
        <f t="shared" si="4"/>
        <v>0</v>
      </c>
    </row>
    <row r="83" spans="1:7" ht="34.5" customHeight="1" x14ac:dyDescent="0.25">
      <c r="A83" s="133" t="s">
        <v>141</v>
      </c>
      <c r="B83" s="133"/>
      <c r="C83" s="133"/>
      <c r="D83" s="133"/>
      <c r="E83" s="133"/>
      <c r="F83" s="98"/>
      <c r="G83" s="55">
        <f t="shared" si="4"/>
        <v>0</v>
      </c>
    </row>
    <row r="84" spans="1:7" ht="84" customHeight="1" x14ac:dyDescent="0.25">
      <c r="A84" s="133" t="s">
        <v>142</v>
      </c>
      <c r="B84" s="133"/>
      <c r="C84" s="133"/>
      <c r="D84" s="133"/>
      <c r="E84" s="133"/>
      <c r="F84" s="98"/>
      <c r="G84" s="55">
        <f>F84*2</f>
        <v>0</v>
      </c>
    </row>
    <row r="85" spans="1:7" x14ac:dyDescent="0.25">
      <c r="A85" s="140" t="s">
        <v>143</v>
      </c>
      <c r="B85" s="140"/>
      <c r="C85" s="140"/>
      <c r="D85" s="140"/>
      <c r="E85" s="140"/>
      <c r="F85" s="45">
        <f>SUM(F76:F84)</f>
        <v>0</v>
      </c>
      <c r="G85" s="45">
        <f>IF(SUM(G76:G79)=0,IF(SUM(G80:G84)&gt;0,1,0),SUM(G76:G84))</f>
        <v>0</v>
      </c>
    </row>
    <row r="86" spans="1:7" s="38" customFormat="1" ht="30" customHeight="1" x14ac:dyDescent="0.25">
      <c r="A86" s="134" t="s">
        <v>122</v>
      </c>
      <c r="B86" s="135"/>
      <c r="C86" s="135"/>
      <c r="D86" s="135"/>
      <c r="E86" s="135"/>
      <c r="F86" s="136"/>
      <c r="G86" s="56">
        <f>IF(G85&lt;=10,G85,10)</f>
        <v>0</v>
      </c>
    </row>
    <row r="87" spans="1:7" ht="40.5" customHeight="1" x14ac:dyDescent="0.25">
      <c r="A87" s="57" t="s">
        <v>66</v>
      </c>
      <c r="B87" s="141" t="s">
        <v>144</v>
      </c>
      <c r="C87" s="142"/>
      <c r="D87" s="142"/>
      <c r="E87" s="142"/>
      <c r="F87" s="142"/>
      <c r="G87" s="143"/>
    </row>
    <row r="88" spans="1:7" ht="40.5" customHeight="1" x14ac:dyDescent="0.25">
      <c r="A88" s="138" t="s">
        <v>145</v>
      </c>
      <c r="B88" s="138"/>
      <c r="C88" s="138"/>
      <c r="D88" s="138"/>
      <c r="E88" s="138"/>
      <c r="F88" s="138"/>
      <c r="G88" s="138"/>
    </row>
    <row r="89" spans="1:7" ht="34.5" customHeight="1" x14ac:dyDescent="0.25">
      <c r="A89" s="38"/>
      <c r="B89" s="122" t="s">
        <v>146</v>
      </c>
      <c r="C89" s="122"/>
      <c r="D89" s="122"/>
      <c r="E89" s="122"/>
      <c r="F89" s="131"/>
      <c r="G89" s="131"/>
    </row>
    <row r="90" spans="1:7" ht="120" customHeight="1" x14ac:dyDescent="0.25">
      <c r="A90" s="123" t="s">
        <v>147</v>
      </c>
      <c r="B90" s="123"/>
      <c r="C90" s="123"/>
      <c r="D90" s="123"/>
      <c r="E90" s="123"/>
      <c r="F90" s="44" t="s">
        <v>148</v>
      </c>
      <c r="G90" s="44" t="s">
        <v>149</v>
      </c>
    </row>
    <row r="91" spans="1:7" x14ac:dyDescent="0.25">
      <c r="A91" s="139" t="s">
        <v>150</v>
      </c>
      <c r="B91" s="139"/>
      <c r="C91" s="139"/>
      <c r="D91" s="139"/>
      <c r="E91" s="139"/>
      <c r="F91" s="98"/>
      <c r="G91" s="55">
        <f>F91*0.5</f>
        <v>0</v>
      </c>
    </row>
    <row r="92" spans="1:7" ht="16.5" customHeight="1" x14ac:dyDescent="0.25">
      <c r="A92" s="139" t="s">
        <v>151</v>
      </c>
      <c r="B92" s="139"/>
      <c r="C92" s="139"/>
      <c r="D92" s="139"/>
      <c r="E92" s="139"/>
      <c r="F92" s="98"/>
      <c r="G92" s="55">
        <f>F92*1</f>
        <v>0</v>
      </c>
    </row>
    <row r="93" spans="1:7" ht="38.25" customHeight="1" x14ac:dyDescent="0.25">
      <c r="A93" s="139" t="s">
        <v>152</v>
      </c>
      <c r="B93" s="139"/>
      <c r="C93" s="139"/>
      <c r="D93" s="139"/>
      <c r="E93" s="139"/>
      <c r="F93" s="98"/>
      <c r="G93" s="55">
        <f>F93*1</f>
        <v>0</v>
      </c>
    </row>
    <row r="94" spans="1:7" ht="35.25" customHeight="1" x14ac:dyDescent="0.25">
      <c r="A94" s="139" t="s">
        <v>153</v>
      </c>
      <c r="B94" s="139"/>
      <c r="C94" s="139"/>
      <c r="D94" s="139"/>
      <c r="E94" s="139"/>
      <c r="F94" s="98"/>
      <c r="G94" s="55">
        <f>F94*2</f>
        <v>0</v>
      </c>
    </row>
    <row r="95" spans="1:7" ht="57" customHeight="1" x14ac:dyDescent="0.25">
      <c r="A95" s="139" t="s">
        <v>154</v>
      </c>
      <c r="B95" s="139"/>
      <c r="C95" s="139"/>
      <c r="D95" s="139"/>
      <c r="E95" s="139"/>
      <c r="F95" s="98"/>
      <c r="G95" s="55">
        <f>F95*1</f>
        <v>0</v>
      </c>
    </row>
    <row r="96" spans="1:7" x14ac:dyDescent="0.25">
      <c r="A96" s="139" t="s">
        <v>151</v>
      </c>
      <c r="B96" s="139"/>
      <c r="C96" s="139"/>
      <c r="D96" s="139"/>
      <c r="E96" s="139"/>
      <c r="F96" s="98"/>
      <c r="G96" s="55">
        <f>F96*2</f>
        <v>0</v>
      </c>
    </row>
    <row r="97" spans="1:8" ht="49.5" customHeight="1" x14ac:dyDescent="0.25">
      <c r="A97" s="139" t="s">
        <v>155</v>
      </c>
      <c r="B97" s="139"/>
      <c r="C97" s="139"/>
      <c r="D97" s="139"/>
      <c r="E97" s="139"/>
      <c r="F97" s="98"/>
      <c r="G97" s="55">
        <f>F97*2</f>
        <v>0</v>
      </c>
    </row>
    <row r="98" spans="1:8" ht="37.5" customHeight="1" x14ac:dyDescent="0.25">
      <c r="A98" s="139" t="s">
        <v>156</v>
      </c>
      <c r="B98" s="139"/>
      <c r="C98" s="139"/>
      <c r="D98" s="139"/>
      <c r="E98" s="139"/>
      <c r="F98" s="98"/>
      <c r="G98" s="55">
        <f>F98*4</f>
        <v>0</v>
      </c>
    </row>
    <row r="99" spans="1:8" ht="36.75" customHeight="1" x14ac:dyDescent="0.25">
      <c r="A99" s="139" t="s">
        <v>157</v>
      </c>
      <c r="B99" s="139"/>
      <c r="C99" s="139"/>
      <c r="D99" s="139"/>
      <c r="E99" s="139"/>
      <c r="F99" s="98"/>
      <c r="G99" s="55">
        <f>F99*5</f>
        <v>0</v>
      </c>
    </row>
    <row r="100" spans="1:8" s="47" customFormat="1" x14ac:dyDescent="0.25">
      <c r="A100" s="144" t="s">
        <v>158</v>
      </c>
      <c r="B100" s="144"/>
      <c r="C100" s="144"/>
      <c r="D100" s="144"/>
      <c r="E100" s="144"/>
      <c r="F100" s="45">
        <f>SUM(F91:F99)</f>
        <v>0</v>
      </c>
      <c r="G100" s="45">
        <f>SUM(G91:G99)</f>
        <v>0</v>
      </c>
    </row>
    <row r="101" spans="1:8" s="38" customFormat="1" ht="38.25" customHeight="1" x14ac:dyDescent="0.25">
      <c r="A101" s="134" t="s">
        <v>122</v>
      </c>
      <c r="B101" s="135"/>
      <c r="C101" s="135"/>
      <c r="D101" s="135"/>
      <c r="E101" s="135"/>
      <c r="F101" s="136"/>
      <c r="G101" s="56">
        <f>IF(G100&lt;=5,(5-SUM(G91:G99)),0)</f>
        <v>5</v>
      </c>
      <c r="H101" s="37"/>
    </row>
    <row r="102" spans="1:8" ht="71.25" customHeight="1" x14ac:dyDescent="0.25">
      <c r="A102" s="57" t="s">
        <v>67</v>
      </c>
      <c r="B102" s="141" t="s">
        <v>159</v>
      </c>
      <c r="C102" s="142"/>
      <c r="D102" s="142"/>
      <c r="E102" s="142"/>
      <c r="F102" s="142"/>
      <c r="G102" s="143"/>
    </row>
    <row r="103" spans="1:8" ht="65.25" customHeight="1" x14ac:dyDescent="0.25">
      <c r="A103" s="105" t="s">
        <v>160</v>
      </c>
      <c r="B103" s="105"/>
      <c r="C103" s="105"/>
      <c r="D103" s="105"/>
      <c r="E103" s="105"/>
      <c r="F103" s="105"/>
      <c r="G103" s="105"/>
    </row>
    <row r="104" spans="1:8" ht="40.5" customHeight="1" x14ac:dyDescent="0.25">
      <c r="A104" s="145" t="s">
        <v>161</v>
      </c>
      <c r="B104" s="145"/>
      <c r="C104" s="145"/>
      <c r="D104" s="145"/>
      <c r="E104" s="145"/>
      <c r="F104" s="145"/>
      <c r="G104" s="145"/>
    </row>
    <row r="105" spans="1:8" ht="94.5" x14ac:dyDescent="0.25">
      <c r="A105" s="44" t="s">
        <v>0</v>
      </c>
      <c r="B105" s="44" t="s">
        <v>162</v>
      </c>
      <c r="C105" s="44" t="s">
        <v>163</v>
      </c>
      <c r="D105" s="44" t="s">
        <v>164</v>
      </c>
      <c r="E105" s="44" t="s">
        <v>165</v>
      </c>
      <c r="F105" s="44" t="s">
        <v>166</v>
      </c>
      <c r="G105" s="44" t="s">
        <v>131</v>
      </c>
    </row>
    <row r="106" spans="1:8" ht="20.25" customHeight="1" x14ac:dyDescent="0.25">
      <c r="A106" s="99"/>
      <c r="B106" s="99" t="s">
        <v>117</v>
      </c>
      <c r="C106" s="98"/>
      <c r="D106" s="98"/>
      <c r="E106" s="58">
        <f t="shared" ref="E106:E109" si="5">IF(C106=0,0,D106/C106*100)</f>
        <v>0</v>
      </c>
      <c r="F106" s="59" t="str">
        <f t="shared" ref="F106:F109" si="6">IF(E106=0,"0",IF( E106&gt;=81,"позитивна",IF(E106&lt;=49,"негативна","нейтральна")))</f>
        <v>0</v>
      </c>
      <c r="G106" s="59">
        <f t="shared" ref="G106:G109" si="7">IF(F106="позитивна",2,IF(F106="нейтральна",1,0))</f>
        <v>0</v>
      </c>
    </row>
    <row r="107" spans="1:8" ht="20.25" customHeight="1" x14ac:dyDescent="0.25">
      <c r="A107" s="99"/>
      <c r="B107" s="99" t="s">
        <v>117</v>
      </c>
      <c r="C107" s="98"/>
      <c r="D107" s="98"/>
      <c r="E107" s="58">
        <f t="shared" si="5"/>
        <v>0</v>
      </c>
      <c r="F107" s="59" t="str">
        <f t="shared" si="6"/>
        <v>0</v>
      </c>
      <c r="G107" s="59">
        <f t="shared" si="7"/>
        <v>0</v>
      </c>
    </row>
    <row r="108" spans="1:8" ht="20.25" customHeight="1" x14ac:dyDescent="0.25">
      <c r="A108" s="99"/>
      <c r="B108" s="99" t="s">
        <v>117</v>
      </c>
      <c r="C108" s="98"/>
      <c r="D108" s="98"/>
      <c r="E108" s="58">
        <f t="shared" si="5"/>
        <v>0</v>
      </c>
      <c r="F108" s="59" t="str">
        <f t="shared" si="6"/>
        <v>0</v>
      </c>
      <c r="G108" s="59">
        <f t="shared" si="7"/>
        <v>0</v>
      </c>
    </row>
    <row r="109" spans="1:8" ht="20.25" customHeight="1" x14ac:dyDescent="0.25">
      <c r="A109" s="99"/>
      <c r="B109" s="99" t="s">
        <v>117</v>
      </c>
      <c r="C109" s="98"/>
      <c r="D109" s="98"/>
      <c r="E109" s="58">
        <f t="shared" si="5"/>
        <v>0</v>
      </c>
      <c r="F109" s="59" t="str">
        <f t="shared" si="6"/>
        <v>0</v>
      </c>
      <c r="G109" s="59">
        <f t="shared" si="7"/>
        <v>0</v>
      </c>
    </row>
    <row r="110" spans="1:8" ht="20.25" customHeight="1" x14ac:dyDescent="0.25">
      <c r="A110" s="99"/>
      <c r="B110" s="99" t="s">
        <v>117</v>
      </c>
      <c r="C110" s="98"/>
      <c r="D110" s="98"/>
      <c r="E110" s="58">
        <f>IF(C110=0,0,D110/C110*100)</f>
        <v>0</v>
      </c>
      <c r="F110" s="59" t="str">
        <f>IF(E110=0,"0",IF( E110&gt;=81,"позитивна",IF(E110&lt;=49,"негативна","нейтральна")))</f>
        <v>0</v>
      </c>
      <c r="G110" s="59">
        <f>IF(F110="позитивна",2,IF(F110="нейтральна",1,0))</f>
        <v>0</v>
      </c>
      <c r="H110" s="38"/>
    </row>
    <row r="111" spans="1:8" ht="42" customHeight="1" x14ac:dyDescent="0.25">
      <c r="A111" s="146" t="s">
        <v>167</v>
      </c>
      <c r="B111" s="147"/>
      <c r="C111" s="147"/>
      <c r="D111" s="147"/>
      <c r="E111" s="147"/>
      <c r="F111" s="148"/>
      <c r="G111" s="96">
        <f>IF(COUNTIF(C106:C110,"&gt;0")=0,0,SUM(G106:G110)/COUNTIF(C106:C110,"&gt;0"))</f>
        <v>0</v>
      </c>
    </row>
    <row r="112" spans="1:8" s="60" customFormat="1" ht="41.25" customHeight="1" x14ac:dyDescent="0.25">
      <c r="A112" s="38"/>
      <c r="B112" s="38"/>
      <c r="C112" s="38"/>
      <c r="D112" s="38"/>
      <c r="E112" s="38"/>
      <c r="F112" s="40"/>
      <c r="G112" s="38"/>
    </row>
    <row r="113" spans="1:8" s="60" customFormat="1" ht="41.25" customHeight="1" x14ac:dyDescent="0.25">
      <c r="A113" s="111" t="s">
        <v>94</v>
      </c>
      <c r="B113" s="111"/>
      <c r="C113" s="111"/>
      <c r="D113" s="111"/>
      <c r="E113" s="111"/>
      <c r="F113" s="111"/>
      <c r="G113" s="111"/>
    </row>
    <row r="114" spans="1:8" ht="56.25" customHeight="1" x14ac:dyDescent="0.25">
      <c r="A114" s="57" t="s">
        <v>10</v>
      </c>
      <c r="B114" s="141" t="s">
        <v>195</v>
      </c>
      <c r="C114" s="142"/>
      <c r="D114" s="142"/>
      <c r="E114" s="142"/>
      <c r="F114" s="142"/>
      <c r="G114" s="143"/>
    </row>
    <row r="115" spans="1:8" ht="48" customHeight="1" x14ac:dyDescent="0.25">
      <c r="A115" s="105" t="s">
        <v>196</v>
      </c>
      <c r="B115" s="105"/>
      <c r="C115" s="105"/>
      <c r="D115" s="105"/>
      <c r="E115" s="105"/>
      <c r="F115" s="105"/>
      <c r="G115" s="105"/>
    </row>
    <row r="116" spans="1:8" ht="40.5" customHeight="1" x14ac:dyDescent="0.25">
      <c r="A116" s="145" t="s">
        <v>199</v>
      </c>
      <c r="B116" s="145"/>
      <c r="C116" s="145"/>
      <c r="D116" s="145"/>
      <c r="E116" s="145"/>
      <c r="F116" s="145"/>
      <c r="G116" s="145"/>
    </row>
    <row r="117" spans="1:8" ht="94.5" customHeight="1" x14ac:dyDescent="0.25">
      <c r="A117" s="44" t="s">
        <v>0</v>
      </c>
      <c r="B117" s="172" t="s">
        <v>197</v>
      </c>
      <c r="C117" s="172"/>
      <c r="D117" s="164"/>
      <c r="E117" s="163" t="s">
        <v>198</v>
      </c>
      <c r="F117" s="164"/>
      <c r="G117" s="44" t="s">
        <v>131</v>
      </c>
    </row>
    <row r="118" spans="1:8" ht="39.75" customHeight="1" x14ac:dyDescent="0.25">
      <c r="A118" s="156" t="s">
        <v>200</v>
      </c>
      <c r="B118" s="157"/>
      <c r="C118" s="157"/>
      <c r="D118" s="158"/>
      <c r="E118" s="159" t="s">
        <v>201</v>
      </c>
      <c r="F118" s="160"/>
      <c r="G118" s="161"/>
    </row>
    <row r="119" spans="1:8" ht="72.75" customHeight="1" x14ac:dyDescent="0.25">
      <c r="A119" s="68">
        <v>1</v>
      </c>
      <c r="B119" s="153" t="s">
        <v>195</v>
      </c>
      <c r="C119" s="154"/>
      <c r="D119" s="155"/>
      <c r="E119" s="149"/>
      <c r="F119" s="150"/>
      <c r="G119" s="59" t="str">
        <f>IF(E119="досконалий",19,IF(E119="достатній",17,IF(E119="середній",14,IF(E119="елементарний",10,""))))</f>
        <v/>
      </c>
    </row>
    <row r="120" spans="1:8" ht="72.75" customHeight="1" x14ac:dyDescent="0.25">
      <c r="A120" s="68">
        <v>2</v>
      </c>
      <c r="B120" s="153" t="s">
        <v>202</v>
      </c>
      <c r="C120" s="154"/>
      <c r="D120" s="155"/>
      <c r="E120" s="149"/>
      <c r="F120" s="150"/>
      <c r="G120" s="59" t="str">
        <f>IF(E120="досконалий",20,IF(E120="достатній",18,IF(E120="середній",15,IF(E120="елементарний",10,""))))</f>
        <v/>
      </c>
    </row>
    <row r="121" spans="1:8" ht="72.75" customHeight="1" x14ac:dyDescent="0.25">
      <c r="A121" s="68">
        <v>3</v>
      </c>
      <c r="B121" s="153" t="s">
        <v>69</v>
      </c>
      <c r="C121" s="154"/>
      <c r="D121" s="155"/>
      <c r="E121" s="149"/>
      <c r="F121" s="150"/>
      <c r="G121" s="59" t="str">
        <f>IF(E121="досконалий",20,IF(E121="достатній",18,IF(E121="середній",15,IF(E121="елементарний",10,""))))</f>
        <v/>
      </c>
    </row>
    <row r="122" spans="1:8" ht="35.25" customHeight="1" x14ac:dyDescent="0.25">
      <c r="A122" s="156" t="s">
        <v>200</v>
      </c>
      <c r="B122" s="157"/>
      <c r="C122" s="157"/>
      <c r="D122" s="158"/>
      <c r="E122" s="159" t="s">
        <v>201</v>
      </c>
      <c r="F122" s="160"/>
      <c r="G122" s="161"/>
    </row>
    <row r="123" spans="1:8" ht="72" customHeight="1" x14ac:dyDescent="0.25">
      <c r="A123" s="68">
        <v>1</v>
      </c>
      <c r="B123" s="153" t="s">
        <v>195</v>
      </c>
      <c r="C123" s="154"/>
      <c r="D123" s="155"/>
      <c r="E123" s="149"/>
      <c r="F123" s="150"/>
      <c r="G123" s="59" t="str">
        <f>IF(E123="досконалий",19,IF(E123="достатній",17,IF(E123="середній",14,IF(E123="елементарний",10,""))))</f>
        <v/>
      </c>
    </row>
    <row r="124" spans="1:8" ht="72" customHeight="1" x14ac:dyDescent="0.25">
      <c r="A124" s="68">
        <v>2</v>
      </c>
      <c r="B124" s="153" t="s">
        <v>202</v>
      </c>
      <c r="C124" s="154"/>
      <c r="D124" s="155"/>
      <c r="E124" s="149"/>
      <c r="F124" s="150"/>
      <c r="G124" s="59" t="str">
        <f>IF(E124="досконалий",20,IF(E124="достатній",18,IF(E124="середній",15,IF(E124="елементарний",10,""))))</f>
        <v/>
      </c>
    </row>
    <row r="125" spans="1:8" ht="72" customHeight="1" x14ac:dyDescent="0.25">
      <c r="A125" s="68">
        <v>3</v>
      </c>
      <c r="B125" s="153" t="s">
        <v>69</v>
      </c>
      <c r="C125" s="154"/>
      <c r="D125" s="155"/>
      <c r="E125" s="149"/>
      <c r="F125" s="150"/>
      <c r="G125" s="59" t="str">
        <f>IF(E125="досконалий",20,IF(E125="достатній",18,IF(E125="середній",15,IF(E125="елементарний",10,""))))</f>
        <v/>
      </c>
    </row>
    <row r="126" spans="1:8" ht="43.5" customHeight="1" x14ac:dyDescent="0.25">
      <c r="A126" s="156" t="s">
        <v>200</v>
      </c>
      <c r="B126" s="157"/>
      <c r="C126" s="157"/>
      <c r="D126" s="158"/>
      <c r="E126" s="159" t="s">
        <v>201</v>
      </c>
      <c r="F126" s="160"/>
      <c r="G126" s="161"/>
      <c r="H126" s="38"/>
    </row>
    <row r="127" spans="1:8" ht="72" customHeight="1" x14ac:dyDescent="0.25">
      <c r="A127" s="68">
        <v>1</v>
      </c>
      <c r="B127" s="153" t="s">
        <v>195</v>
      </c>
      <c r="C127" s="154"/>
      <c r="D127" s="155"/>
      <c r="E127" s="149"/>
      <c r="F127" s="150"/>
      <c r="G127" s="59" t="str">
        <f>IF(E127="досконалий",19,IF(E127="достатній",17,IF(E127="середній",14,IF(E127="елементарний",10,""))))</f>
        <v/>
      </c>
    </row>
    <row r="128" spans="1:8" s="60" customFormat="1" ht="72" customHeight="1" x14ac:dyDescent="0.25">
      <c r="A128" s="68">
        <v>2</v>
      </c>
      <c r="B128" s="153" t="s">
        <v>202</v>
      </c>
      <c r="C128" s="154"/>
      <c r="D128" s="155"/>
      <c r="E128" s="149"/>
      <c r="F128" s="150"/>
      <c r="G128" s="59" t="str">
        <f>IF(E128="досконалий",20,IF(E128="достатній",18,IF(E128="середній",15,IF(E128="елементарний",10,""))))</f>
        <v/>
      </c>
      <c r="H128" s="61"/>
    </row>
    <row r="129" spans="1:8" s="60" customFormat="1" ht="72" customHeight="1" x14ac:dyDescent="0.25">
      <c r="A129" s="68">
        <v>3</v>
      </c>
      <c r="B129" s="153" t="s">
        <v>69</v>
      </c>
      <c r="C129" s="154"/>
      <c r="D129" s="155"/>
      <c r="E129" s="149"/>
      <c r="F129" s="150"/>
      <c r="G129" s="59" t="str">
        <f>IF(E129="досконалий",20,IF(E129="достатній",18,IF(E129="середній",15,IF(E129="елементарний",10,""))))</f>
        <v/>
      </c>
      <c r="H129" s="61"/>
    </row>
    <row r="130" spans="1:8" s="60" customFormat="1" ht="34.5" customHeight="1" x14ac:dyDescent="0.25">
      <c r="A130" s="156" t="s">
        <v>200</v>
      </c>
      <c r="B130" s="157"/>
      <c r="C130" s="157"/>
      <c r="D130" s="158"/>
      <c r="E130" s="159" t="s">
        <v>201</v>
      </c>
      <c r="F130" s="160"/>
      <c r="G130" s="161"/>
      <c r="H130" s="61"/>
    </row>
    <row r="131" spans="1:8" s="60" customFormat="1" ht="72" customHeight="1" x14ac:dyDescent="0.25">
      <c r="A131" s="68">
        <v>1</v>
      </c>
      <c r="B131" s="153" t="s">
        <v>195</v>
      </c>
      <c r="C131" s="154"/>
      <c r="D131" s="155"/>
      <c r="E131" s="149"/>
      <c r="F131" s="150"/>
      <c r="G131" s="59" t="str">
        <f>IF(E131="досконалий",19,IF(E131="достатній",17,IF(E131="середній",14,IF(E131="елементарний",10,""))))</f>
        <v/>
      </c>
      <c r="H131" s="61"/>
    </row>
    <row r="132" spans="1:8" s="60" customFormat="1" ht="72" customHeight="1" x14ac:dyDescent="0.25">
      <c r="A132" s="68">
        <v>2</v>
      </c>
      <c r="B132" s="153" t="s">
        <v>202</v>
      </c>
      <c r="C132" s="154"/>
      <c r="D132" s="155"/>
      <c r="E132" s="149"/>
      <c r="F132" s="150"/>
      <c r="G132" s="59" t="str">
        <f>IF(E132="досконалий",20,IF(E132="достатній",18,IF(E132="середній",15,IF(E132="елементарний",10,""))))</f>
        <v/>
      </c>
      <c r="H132" s="61"/>
    </row>
    <row r="133" spans="1:8" s="60" customFormat="1" ht="72" customHeight="1" x14ac:dyDescent="0.25">
      <c r="A133" s="68">
        <v>3</v>
      </c>
      <c r="B133" s="153" t="s">
        <v>69</v>
      </c>
      <c r="C133" s="154"/>
      <c r="D133" s="155"/>
      <c r="E133" s="149"/>
      <c r="F133" s="150"/>
      <c r="G133" s="59" t="str">
        <f>IF(E133="досконалий",20,IF(E133="достатній",18,IF(E133="середній",15,IF(E133="елементарний",10,""))))</f>
        <v/>
      </c>
      <c r="H133" s="61"/>
    </row>
    <row r="134" spans="1:8" s="60" customFormat="1" ht="48.75" customHeight="1" x14ac:dyDescent="0.25">
      <c r="A134" s="156" t="s">
        <v>200</v>
      </c>
      <c r="B134" s="157"/>
      <c r="C134" s="157"/>
      <c r="D134" s="158"/>
      <c r="E134" s="159" t="s">
        <v>201</v>
      </c>
      <c r="F134" s="160"/>
      <c r="G134" s="161"/>
      <c r="H134" s="61"/>
    </row>
    <row r="135" spans="1:8" ht="72" customHeight="1" x14ac:dyDescent="0.25">
      <c r="A135" s="68">
        <v>1</v>
      </c>
      <c r="B135" s="153" t="s">
        <v>195</v>
      </c>
      <c r="C135" s="154"/>
      <c r="D135" s="155"/>
      <c r="E135" s="149"/>
      <c r="F135" s="150"/>
      <c r="G135" s="59" t="str">
        <f>IF(E135="досконалий",19,IF(E135="достатній",17,IF(E135="середній",14,IF(E135="елементарний",10,""))))</f>
        <v/>
      </c>
    </row>
    <row r="136" spans="1:8" s="38" customFormat="1" ht="72" customHeight="1" x14ac:dyDescent="0.25">
      <c r="A136" s="68">
        <v>2</v>
      </c>
      <c r="B136" s="153" t="s">
        <v>202</v>
      </c>
      <c r="C136" s="154"/>
      <c r="D136" s="155"/>
      <c r="E136" s="149"/>
      <c r="F136" s="150"/>
      <c r="G136" s="59" t="str">
        <f>IF(E136="досконалий",20,IF(E136="достатній",18,IF(E136="середній",15,IF(E136="елементарний",10,""))))</f>
        <v/>
      </c>
      <c r="H136" s="37"/>
    </row>
    <row r="137" spans="1:8" ht="72" customHeight="1" x14ac:dyDescent="0.25">
      <c r="A137" s="68">
        <v>3</v>
      </c>
      <c r="B137" s="153" t="s">
        <v>69</v>
      </c>
      <c r="C137" s="154"/>
      <c r="D137" s="155"/>
      <c r="E137" s="149"/>
      <c r="F137" s="150"/>
      <c r="G137" s="59" t="str">
        <f>IF(E137="досконалий",20,IF(E137="достатній",18,IF(E137="середній",15,IF(E137="елементарний",10,""))))</f>
        <v/>
      </c>
    </row>
    <row r="138" spans="1:8" ht="27.75" customHeight="1" x14ac:dyDescent="0.25">
      <c r="A138" s="163" t="s">
        <v>203</v>
      </c>
      <c r="B138" s="172"/>
      <c r="C138" s="172"/>
      <c r="D138" s="172"/>
      <c r="E138" s="172"/>
      <c r="F138" s="172"/>
      <c r="G138" s="164"/>
    </row>
    <row r="139" spans="1:8" ht="55.5" customHeight="1" x14ac:dyDescent="0.25">
      <c r="A139" s="123" t="s">
        <v>207</v>
      </c>
      <c r="B139" s="123"/>
      <c r="C139" s="123"/>
      <c r="D139" s="123"/>
      <c r="E139" s="44" t="s">
        <v>204</v>
      </c>
      <c r="F139" s="44" t="s">
        <v>205</v>
      </c>
      <c r="G139" s="44" t="s">
        <v>206</v>
      </c>
    </row>
    <row r="140" spans="1:8" ht="65.25" customHeight="1" x14ac:dyDescent="0.25">
      <c r="A140" s="133" t="s">
        <v>195</v>
      </c>
      <c r="B140" s="133"/>
      <c r="C140" s="133"/>
      <c r="D140" s="133"/>
      <c r="E140" s="68">
        <f>COUNTA(Опитувальник!E119,E123,E127,E131,E135)</f>
        <v>0</v>
      </c>
      <c r="F140" s="68">
        <f>SUM(G119,G123,G127,G131,G135)</f>
        <v>0</v>
      </c>
      <c r="G140" s="69">
        <f>IF(E140=0,0,F140/E140)</f>
        <v>0</v>
      </c>
    </row>
    <row r="141" spans="1:8" ht="31.5" customHeight="1" x14ac:dyDescent="0.25">
      <c r="A141" s="173" t="s">
        <v>202</v>
      </c>
      <c r="B141" s="173"/>
      <c r="C141" s="173"/>
      <c r="D141" s="173"/>
      <c r="E141" s="68">
        <f>COUNTA(Опитувальник!E120,E124,E128,E132,E136)</f>
        <v>0</v>
      </c>
      <c r="F141" s="68">
        <f>SUM(G120,G124,G128,G132,G136)</f>
        <v>0</v>
      </c>
      <c r="G141" s="69">
        <f t="shared" ref="G141:G142" si="8">IF(E141=0,0,F141/E141)</f>
        <v>0</v>
      </c>
      <c r="H141" s="38"/>
    </row>
    <row r="142" spans="1:8" ht="48" customHeight="1" x14ac:dyDescent="0.25">
      <c r="A142" s="173" t="s">
        <v>69</v>
      </c>
      <c r="B142" s="173"/>
      <c r="C142" s="173"/>
      <c r="D142" s="173"/>
      <c r="E142" s="68">
        <f>COUNTA(Опитувальник!E121,E125,E129,E133,E137)</f>
        <v>0</v>
      </c>
      <c r="F142" s="68">
        <f>SUM(G121,G125,G129,G133,G137)</f>
        <v>0</v>
      </c>
      <c r="G142" s="69">
        <f t="shared" si="8"/>
        <v>0</v>
      </c>
    </row>
    <row r="143" spans="1:8" x14ac:dyDescent="0.25">
      <c r="A143" s="70"/>
      <c r="B143" s="70"/>
      <c r="C143" s="70"/>
      <c r="D143" s="70"/>
      <c r="E143" s="71"/>
      <c r="F143" s="71"/>
      <c r="G143" s="72"/>
      <c r="H143" s="38"/>
    </row>
    <row r="144" spans="1:8" ht="41.25" customHeight="1" x14ac:dyDescent="0.25">
      <c r="A144" s="73" t="s">
        <v>14</v>
      </c>
      <c r="B144" s="174" t="s">
        <v>208</v>
      </c>
      <c r="C144" s="174"/>
      <c r="D144" s="174"/>
      <c r="E144" s="174"/>
      <c r="F144" s="174"/>
      <c r="G144" s="174"/>
    </row>
    <row r="145" spans="1:7" ht="48.75" customHeight="1" x14ac:dyDescent="0.25">
      <c r="A145" s="105" t="s">
        <v>168</v>
      </c>
      <c r="B145" s="105"/>
      <c r="C145" s="105"/>
      <c r="D145" s="105"/>
      <c r="E145" s="105"/>
      <c r="F145" s="105"/>
      <c r="G145" s="105"/>
    </row>
    <row r="146" spans="1:7" ht="42" customHeight="1" x14ac:dyDescent="0.25">
      <c r="A146" s="38"/>
      <c r="B146" s="178" t="s">
        <v>169</v>
      </c>
      <c r="C146" s="178"/>
      <c r="D146" s="178"/>
      <c r="E146" s="178"/>
      <c r="F146" s="178"/>
      <c r="G146" s="38"/>
    </row>
    <row r="147" spans="1:7" s="42" customFormat="1" ht="69" customHeight="1" x14ac:dyDescent="0.25">
      <c r="A147" s="123" t="s">
        <v>127</v>
      </c>
      <c r="B147" s="123"/>
      <c r="C147" s="44" t="s">
        <v>170</v>
      </c>
      <c r="D147" s="123" t="s">
        <v>171</v>
      </c>
      <c r="E147" s="123"/>
      <c r="F147" s="163" t="s">
        <v>172</v>
      </c>
      <c r="G147" s="164"/>
    </row>
    <row r="148" spans="1:7" s="42" customFormat="1" ht="19.5" customHeight="1" x14ac:dyDescent="0.25">
      <c r="A148" s="179" t="s">
        <v>209</v>
      </c>
      <c r="B148" s="180"/>
      <c r="C148" s="180"/>
      <c r="D148" s="180"/>
      <c r="E148" s="180"/>
      <c r="F148" s="180"/>
      <c r="G148" s="181"/>
    </row>
    <row r="149" spans="1:7" s="42" customFormat="1" ht="19.5" customHeight="1" x14ac:dyDescent="0.25">
      <c r="A149" s="130" t="s">
        <v>117</v>
      </c>
      <c r="B149" s="130"/>
      <c r="C149" s="98"/>
      <c r="D149" s="175"/>
      <c r="E149" s="175"/>
      <c r="F149" s="176">
        <f>IF(C149&gt;0,D149/C149*100,0)</f>
        <v>0</v>
      </c>
      <c r="G149" s="177"/>
    </row>
    <row r="150" spans="1:7" s="42" customFormat="1" ht="19.5" customHeight="1" x14ac:dyDescent="0.25">
      <c r="A150" s="130" t="s">
        <v>117</v>
      </c>
      <c r="B150" s="130"/>
      <c r="C150" s="98"/>
      <c r="D150" s="175"/>
      <c r="E150" s="175"/>
      <c r="F150" s="176">
        <f t="shared" ref="F150:F153" si="9">IF(C150&gt;0,D150/C150*100,0)</f>
        <v>0</v>
      </c>
      <c r="G150" s="177"/>
    </row>
    <row r="151" spans="1:7" s="42" customFormat="1" ht="19.5" customHeight="1" x14ac:dyDescent="0.25">
      <c r="A151" s="130" t="s">
        <v>117</v>
      </c>
      <c r="B151" s="130"/>
      <c r="C151" s="98"/>
      <c r="D151" s="175"/>
      <c r="E151" s="175"/>
      <c r="F151" s="176">
        <f t="shared" si="9"/>
        <v>0</v>
      </c>
      <c r="G151" s="177"/>
    </row>
    <row r="152" spans="1:7" s="42" customFormat="1" ht="19.5" customHeight="1" x14ac:dyDescent="0.25">
      <c r="A152" s="130" t="s">
        <v>117</v>
      </c>
      <c r="B152" s="130"/>
      <c r="C152" s="98"/>
      <c r="D152" s="175"/>
      <c r="E152" s="175"/>
      <c r="F152" s="176">
        <f t="shared" si="9"/>
        <v>0</v>
      </c>
      <c r="G152" s="177"/>
    </row>
    <row r="153" spans="1:7" s="42" customFormat="1" ht="19.5" customHeight="1" x14ac:dyDescent="0.25">
      <c r="A153" s="130" t="s">
        <v>117</v>
      </c>
      <c r="B153" s="130"/>
      <c r="C153" s="98"/>
      <c r="D153" s="175"/>
      <c r="E153" s="175"/>
      <c r="F153" s="176">
        <f t="shared" si="9"/>
        <v>0</v>
      </c>
      <c r="G153" s="177"/>
    </row>
    <row r="154" spans="1:7" s="42" customFormat="1" ht="19.5" customHeight="1" x14ac:dyDescent="0.25">
      <c r="A154" s="179" t="s">
        <v>209</v>
      </c>
      <c r="B154" s="180"/>
      <c r="C154" s="180"/>
      <c r="D154" s="180"/>
      <c r="E154" s="180"/>
      <c r="F154" s="180"/>
      <c r="G154" s="181"/>
    </row>
    <row r="155" spans="1:7" s="42" customFormat="1" ht="19.5" customHeight="1" x14ac:dyDescent="0.25">
      <c r="A155" s="130" t="s">
        <v>117</v>
      </c>
      <c r="B155" s="130"/>
      <c r="C155" s="98"/>
      <c r="D155" s="175"/>
      <c r="E155" s="175"/>
      <c r="F155" s="176">
        <f>IF(C155&gt;0,D155/C155*100,0)</f>
        <v>0</v>
      </c>
      <c r="G155" s="177"/>
    </row>
    <row r="156" spans="1:7" s="42" customFormat="1" ht="19.5" customHeight="1" x14ac:dyDescent="0.25">
      <c r="A156" s="130" t="s">
        <v>117</v>
      </c>
      <c r="B156" s="130"/>
      <c r="C156" s="98"/>
      <c r="D156" s="175"/>
      <c r="E156" s="175"/>
      <c r="F156" s="176">
        <f t="shared" ref="F156:F159" si="10">IF(C156&gt;0,D156/C156*100,0)</f>
        <v>0</v>
      </c>
      <c r="G156" s="177"/>
    </row>
    <row r="157" spans="1:7" s="42" customFormat="1" ht="19.5" customHeight="1" x14ac:dyDescent="0.25">
      <c r="A157" s="130" t="s">
        <v>117</v>
      </c>
      <c r="B157" s="130"/>
      <c r="C157" s="98"/>
      <c r="D157" s="175"/>
      <c r="E157" s="175"/>
      <c r="F157" s="176">
        <f t="shared" si="10"/>
        <v>0</v>
      </c>
      <c r="G157" s="177"/>
    </row>
    <row r="158" spans="1:7" s="42" customFormat="1" ht="19.5" customHeight="1" x14ac:dyDescent="0.25">
      <c r="A158" s="130" t="s">
        <v>117</v>
      </c>
      <c r="B158" s="130"/>
      <c r="C158" s="98"/>
      <c r="D158" s="175"/>
      <c r="E158" s="175"/>
      <c r="F158" s="176">
        <f t="shared" si="10"/>
        <v>0</v>
      </c>
      <c r="G158" s="177"/>
    </row>
    <row r="159" spans="1:7" s="42" customFormat="1" ht="19.5" customHeight="1" x14ac:dyDescent="0.25">
      <c r="A159" s="130" t="s">
        <v>117</v>
      </c>
      <c r="B159" s="130"/>
      <c r="C159" s="98"/>
      <c r="D159" s="175"/>
      <c r="E159" s="175"/>
      <c r="F159" s="176">
        <f t="shared" si="10"/>
        <v>0</v>
      </c>
      <c r="G159" s="177"/>
    </row>
    <row r="160" spans="1:7" s="42" customFormat="1" ht="19.5" customHeight="1" x14ac:dyDescent="0.25">
      <c r="A160" s="179" t="s">
        <v>209</v>
      </c>
      <c r="B160" s="180"/>
      <c r="C160" s="180"/>
      <c r="D160" s="180"/>
      <c r="E160" s="180"/>
      <c r="F160" s="180"/>
      <c r="G160" s="181"/>
    </row>
    <row r="161" spans="1:8" s="42" customFormat="1" ht="19.5" customHeight="1" x14ac:dyDescent="0.25">
      <c r="A161" s="130" t="s">
        <v>117</v>
      </c>
      <c r="B161" s="130"/>
      <c r="C161" s="98"/>
      <c r="D161" s="175"/>
      <c r="E161" s="175"/>
      <c r="F161" s="176">
        <f>IF(C161&gt;0,D161/C161*100,0)</f>
        <v>0</v>
      </c>
      <c r="G161" s="177"/>
    </row>
    <row r="162" spans="1:8" s="42" customFormat="1" ht="19.5" customHeight="1" x14ac:dyDescent="0.25">
      <c r="A162" s="130" t="s">
        <v>117</v>
      </c>
      <c r="B162" s="130"/>
      <c r="C162" s="98"/>
      <c r="D162" s="175"/>
      <c r="E162" s="175"/>
      <c r="F162" s="176">
        <f t="shared" ref="F162:F165" si="11">IF(C162&gt;0,D162/C162*100,0)</f>
        <v>0</v>
      </c>
      <c r="G162" s="177"/>
    </row>
    <row r="163" spans="1:8" s="42" customFormat="1" ht="19.5" customHeight="1" x14ac:dyDescent="0.25">
      <c r="A163" s="130" t="s">
        <v>117</v>
      </c>
      <c r="B163" s="130"/>
      <c r="C163" s="98"/>
      <c r="D163" s="175"/>
      <c r="E163" s="175"/>
      <c r="F163" s="176">
        <f t="shared" si="11"/>
        <v>0</v>
      </c>
      <c r="G163" s="177"/>
    </row>
    <row r="164" spans="1:8" s="42" customFormat="1" ht="19.5" customHeight="1" x14ac:dyDescent="0.25">
      <c r="A164" s="130" t="s">
        <v>117</v>
      </c>
      <c r="B164" s="130"/>
      <c r="C164" s="98"/>
      <c r="D164" s="175"/>
      <c r="E164" s="175"/>
      <c r="F164" s="176">
        <f t="shared" si="11"/>
        <v>0</v>
      </c>
      <c r="G164" s="177"/>
    </row>
    <row r="165" spans="1:8" s="42" customFormat="1" ht="19.5" customHeight="1" x14ac:dyDescent="0.25">
      <c r="A165" s="130" t="s">
        <v>117</v>
      </c>
      <c r="B165" s="130"/>
      <c r="C165" s="98"/>
      <c r="D165" s="175"/>
      <c r="E165" s="175"/>
      <c r="F165" s="176">
        <f t="shared" si="11"/>
        <v>0</v>
      </c>
      <c r="G165" s="177"/>
    </row>
    <row r="166" spans="1:8" s="42" customFormat="1" ht="19.5" customHeight="1" x14ac:dyDescent="0.25">
      <c r="A166" s="179" t="s">
        <v>209</v>
      </c>
      <c r="B166" s="180"/>
      <c r="C166" s="180"/>
      <c r="D166" s="180"/>
      <c r="E166" s="180"/>
      <c r="F166" s="180"/>
      <c r="G166" s="181"/>
    </row>
    <row r="167" spans="1:8" s="42" customFormat="1" ht="19.5" customHeight="1" x14ac:dyDescent="0.25">
      <c r="A167" s="182" t="s">
        <v>117</v>
      </c>
      <c r="B167" s="183"/>
      <c r="C167" s="98"/>
      <c r="D167" s="175"/>
      <c r="E167" s="175"/>
      <c r="F167" s="176">
        <f>IF(C167&gt;0,D167/C167*100,0)</f>
        <v>0</v>
      </c>
      <c r="G167" s="177"/>
    </row>
    <row r="168" spans="1:8" s="42" customFormat="1" ht="19.5" customHeight="1" x14ac:dyDescent="0.25">
      <c r="A168" s="182" t="s">
        <v>117</v>
      </c>
      <c r="B168" s="183"/>
      <c r="C168" s="98"/>
      <c r="D168" s="175"/>
      <c r="E168" s="175"/>
      <c r="F168" s="176">
        <f t="shared" ref="F168:F171" si="12">IF(C168&gt;0,D168/C168*100,0)</f>
        <v>0</v>
      </c>
      <c r="G168" s="177"/>
    </row>
    <row r="169" spans="1:8" s="42" customFormat="1" ht="19.5" customHeight="1" x14ac:dyDescent="0.25">
      <c r="A169" s="182" t="s">
        <v>117</v>
      </c>
      <c r="B169" s="183"/>
      <c r="C169" s="98"/>
      <c r="D169" s="175"/>
      <c r="E169" s="175"/>
      <c r="F169" s="176">
        <f t="shared" si="12"/>
        <v>0</v>
      </c>
      <c r="G169" s="177"/>
    </row>
    <row r="170" spans="1:8" s="42" customFormat="1" ht="19.5" customHeight="1" x14ac:dyDescent="0.25">
      <c r="A170" s="182" t="s">
        <v>117</v>
      </c>
      <c r="B170" s="183"/>
      <c r="C170" s="98"/>
      <c r="D170" s="175"/>
      <c r="E170" s="175"/>
      <c r="F170" s="176">
        <f t="shared" si="12"/>
        <v>0</v>
      </c>
      <c r="G170" s="177"/>
      <c r="H170" s="62"/>
    </row>
    <row r="171" spans="1:8" s="42" customFormat="1" ht="19.5" customHeight="1" x14ac:dyDescent="0.25">
      <c r="A171" s="182" t="s">
        <v>117</v>
      </c>
      <c r="B171" s="183"/>
      <c r="C171" s="98"/>
      <c r="D171" s="175"/>
      <c r="E171" s="175"/>
      <c r="F171" s="176">
        <f t="shared" si="12"/>
        <v>0</v>
      </c>
      <c r="G171" s="177"/>
      <c r="H171" s="62"/>
    </row>
    <row r="172" spans="1:8" s="62" customFormat="1" ht="19.5" customHeight="1" x14ac:dyDescent="0.25">
      <c r="A172" s="179" t="s">
        <v>209</v>
      </c>
      <c r="B172" s="180"/>
      <c r="C172" s="180"/>
      <c r="D172" s="180"/>
      <c r="E172" s="180"/>
      <c r="F172" s="180"/>
      <c r="G172" s="181"/>
    </row>
    <row r="173" spans="1:8" s="62" customFormat="1" ht="19.5" customHeight="1" x14ac:dyDescent="0.25">
      <c r="A173" s="182" t="s">
        <v>117</v>
      </c>
      <c r="B173" s="183"/>
      <c r="C173" s="98"/>
      <c r="D173" s="175"/>
      <c r="E173" s="175"/>
      <c r="F173" s="176">
        <f>IF(C173&gt;0,D173/C173*100,0)</f>
        <v>0</v>
      </c>
      <c r="G173" s="177"/>
    </row>
    <row r="174" spans="1:8" s="62" customFormat="1" ht="19.5" customHeight="1" x14ac:dyDescent="0.25">
      <c r="A174" s="182" t="s">
        <v>117</v>
      </c>
      <c r="B174" s="183"/>
      <c r="C174" s="98"/>
      <c r="D174" s="175"/>
      <c r="E174" s="175"/>
      <c r="F174" s="176">
        <f t="shared" ref="F174:F176" si="13">IF(C174&gt;0,D174/C174*100,0)</f>
        <v>0</v>
      </c>
      <c r="G174" s="177"/>
    </row>
    <row r="175" spans="1:8" s="62" customFormat="1" ht="19.5" customHeight="1" x14ac:dyDescent="0.25">
      <c r="A175" s="182" t="s">
        <v>117</v>
      </c>
      <c r="B175" s="183"/>
      <c r="C175" s="98"/>
      <c r="D175" s="175"/>
      <c r="E175" s="175"/>
      <c r="F175" s="176">
        <f t="shared" si="13"/>
        <v>0</v>
      </c>
      <c r="G175" s="177"/>
    </row>
    <row r="176" spans="1:8" s="38" customFormat="1" ht="25.5" customHeight="1" x14ac:dyDescent="0.25">
      <c r="A176" s="182" t="s">
        <v>117</v>
      </c>
      <c r="B176" s="183"/>
      <c r="C176" s="98"/>
      <c r="D176" s="175"/>
      <c r="E176" s="175"/>
      <c r="F176" s="176">
        <f t="shared" si="13"/>
        <v>0</v>
      </c>
      <c r="G176" s="177"/>
    </row>
    <row r="177" spans="1:7" s="38" customFormat="1" x14ac:dyDescent="0.25">
      <c r="A177" s="182" t="s">
        <v>117</v>
      </c>
      <c r="B177" s="183"/>
      <c r="C177" s="98"/>
      <c r="D177" s="175"/>
      <c r="E177" s="175"/>
      <c r="F177" s="176">
        <f>IF(C177&gt;0,D177/C177*100,0)</f>
        <v>0</v>
      </c>
      <c r="G177" s="177"/>
    </row>
    <row r="178" spans="1:7" ht="27" customHeight="1" x14ac:dyDescent="0.25">
      <c r="A178" s="184" t="s">
        <v>143</v>
      </c>
      <c r="B178" s="184"/>
      <c r="C178" s="63">
        <f>SUM(C149:C177)</f>
        <v>0</v>
      </c>
      <c r="D178" s="185">
        <f>SUM(D149:D177)</f>
        <v>0</v>
      </c>
      <c r="E178" s="185"/>
      <c r="F178" s="186">
        <f>IF(C178=0,0,D178/C178*100)</f>
        <v>0</v>
      </c>
      <c r="G178" s="187"/>
    </row>
    <row r="179" spans="1:7" s="38" customFormat="1" ht="33" customHeight="1" x14ac:dyDescent="0.25">
      <c r="A179" s="188" t="s">
        <v>122</v>
      </c>
      <c r="B179" s="188"/>
      <c r="C179" s="188"/>
      <c r="D179" s="188"/>
      <c r="E179" s="188"/>
      <c r="F179" s="189">
        <f>IF(F178&gt;=80,10,IF(AND(F178&gt;=70,F178&lt;=79),8,IF(AND(F178&gt;=60,F178&lt;=69),6,IF(AND(F178&gt;=50,F178&lt;=59),4,IF(AND(F178&gt;=45,F178&lt;=49),2,IF(AND(F178&gt;=0,F178&lt;=44),0))))))</f>
        <v>0</v>
      </c>
      <c r="G179" s="190" t="str">
        <f t="shared" ref="G179" si="14">IF(F179="шкільний рівень",0.2,IF(F179="районний (міський) рівень",0.3,IF(F179="обласний рівень",0.4,IF(F179="всеукраїнський рівень",0.5,""))))</f>
        <v/>
      </c>
    </row>
    <row r="180" spans="1:7" ht="20.25" x14ac:dyDescent="0.25">
      <c r="A180" s="165" t="s">
        <v>173</v>
      </c>
      <c r="B180" s="166"/>
      <c r="C180" s="166"/>
      <c r="D180" s="166"/>
      <c r="E180" s="166"/>
      <c r="F180" s="166"/>
      <c r="G180" s="167"/>
    </row>
    <row r="181" spans="1:7" x14ac:dyDescent="0.25">
      <c r="A181" s="138" t="s">
        <v>174</v>
      </c>
      <c r="B181" s="138"/>
      <c r="C181" s="138"/>
      <c r="D181" s="138"/>
      <c r="E181" s="138"/>
      <c r="F181" s="138"/>
      <c r="G181" s="138"/>
    </row>
    <row r="182" spans="1:7" ht="63" customHeight="1" x14ac:dyDescent="0.25">
      <c r="A182" s="169" t="s">
        <v>175</v>
      </c>
      <c r="B182" s="170"/>
      <c r="C182" s="170"/>
      <c r="D182" s="171"/>
      <c r="E182" s="168" t="s">
        <v>176</v>
      </c>
      <c r="F182" s="168"/>
      <c r="G182" s="64" t="s">
        <v>135</v>
      </c>
    </row>
    <row r="183" spans="1:7" ht="32.25" customHeight="1" x14ac:dyDescent="0.25">
      <c r="A183" s="133" t="s">
        <v>27</v>
      </c>
      <c r="B183" s="133"/>
      <c r="C183" s="133"/>
      <c r="D183" s="133"/>
      <c r="E183" s="151"/>
      <c r="F183" s="151"/>
      <c r="G183" s="55">
        <f>E183*1</f>
        <v>0</v>
      </c>
    </row>
    <row r="184" spans="1:7" ht="30" customHeight="1" x14ac:dyDescent="0.25">
      <c r="A184" s="133" t="s">
        <v>28</v>
      </c>
      <c r="B184" s="133"/>
      <c r="C184" s="133"/>
      <c r="D184" s="133"/>
      <c r="E184" s="151"/>
      <c r="F184" s="151"/>
      <c r="G184" s="55">
        <f t="shared" ref="G184:G186" si="15">E184*1</f>
        <v>0</v>
      </c>
    </row>
    <row r="185" spans="1:7" ht="49.5" customHeight="1" x14ac:dyDescent="0.25">
      <c r="A185" s="153" t="s">
        <v>231</v>
      </c>
      <c r="B185" s="154"/>
      <c r="C185" s="154"/>
      <c r="D185" s="155"/>
      <c r="E185" s="191"/>
      <c r="F185" s="192"/>
      <c r="G185" s="55">
        <f>E185*1</f>
        <v>0</v>
      </c>
    </row>
    <row r="186" spans="1:7" ht="33.75" customHeight="1" x14ac:dyDescent="0.25">
      <c r="A186" s="133" t="s">
        <v>29</v>
      </c>
      <c r="B186" s="133"/>
      <c r="C186" s="133"/>
      <c r="D186" s="133"/>
      <c r="E186" s="151"/>
      <c r="F186" s="151"/>
      <c r="G186" s="55">
        <f t="shared" si="15"/>
        <v>0</v>
      </c>
    </row>
    <row r="187" spans="1:7" ht="20.25" x14ac:dyDescent="0.25">
      <c r="A187" s="152" t="s">
        <v>122</v>
      </c>
      <c r="B187" s="152"/>
      <c r="C187" s="152"/>
      <c r="D187" s="152"/>
      <c r="E187" s="152"/>
      <c r="F187" s="152"/>
      <c r="G187" s="56">
        <f>SUM(G183:G186)</f>
        <v>0</v>
      </c>
    </row>
    <row r="188" spans="1:7" ht="56.25" customHeight="1" x14ac:dyDescent="0.25">
      <c r="A188" s="162" t="s">
        <v>177</v>
      </c>
      <c r="B188" s="162"/>
      <c r="C188" s="162"/>
      <c r="D188" s="162"/>
      <c r="E188" s="162"/>
      <c r="F188" s="162"/>
      <c r="G188" s="162"/>
    </row>
  </sheetData>
  <sheetProtection algorithmName="SHA-512" hashValue="OupJfa1b1/W3LIMkf9U6bCue/TeMijAXlSnCKQNFLXlsuoHGKv3X/Ohyrz/tszWddBWSTDx5twtSgY2QMIgSAA==" saltValue="r6eBn1Ob/qbDWnpLBpZYgA==" spinCount="100000" sheet="1" objects="1" scenarios="1" formatColumns="0" formatRows="0"/>
  <mergeCells count="277">
    <mergeCell ref="A178:B178"/>
    <mergeCell ref="D178:E178"/>
    <mergeCell ref="F178:G178"/>
    <mergeCell ref="A179:E179"/>
    <mergeCell ref="F179:G179"/>
    <mergeCell ref="A186:D186"/>
    <mergeCell ref="A176:B176"/>
    <mergeCell ref="D176:E176"/>
    <mergeCell ref="F176:G176"/>
    <mergeCell ref="A177:B177"/>
    <mergeCell ref="D177:E177"/>
    <mergeCell ref="F177:G177"/>
    <mergeCell ref="A185:D185"/>
    <mergeCell ref="E185:F185"/>
    <mergeCell ref="A174:B174"/>
    <mergeCell ref="D174:E174"/>
    <mergeCell ref="F174:G174"/>
    <mergeCell ref="A175:B175"/>
    <mergeCell ref="D175:E175"/>
    <mergeCell ref="F175:G175"/>
    <mergeCell ref="A171:B171"/>
    <mergeCell ref="D171:E171"/>
    <mergeCell ref="F171:G171"/>
    <mergeCell ref="A172:G172"/>
    <mergeCell ref="A173:B173"/>
    <mergeCell ref="D173:E173"/>
    <mergeCell ref="F173:G173"/>
    <mergeCell ref="A169:B169"/>
    <mergeCell ref="D169:E169"/>
    <mergeCell ref="F169:G169"/>
    <mergeCell ref="A170:B170"/>
    <mergeCell ref="D170:E170"/>
    <mergeCell ref="F170:G170"/>
    <mergeCell ref="A166:G166"/>
    <mergeCell ref="A167:B167"/>
    <mergeCell ref="D167:E167"/>
    <mergeCell ref="F167:G167"/>
    <mergeCell ref="A168:B168"/>
    <mergeCell ref="D168:E168"/>
    <mergeCell ref="F168:G168"/>
    <mergeCell ref="A164:B164"/>
    <mergeCell ref="D164:E164"/>
    <mergeCell ref="F164:G164"/>
    <mergeCell ref="A165:B165"/>
    <mergeCell ref="D165:E165"/>
    <mergeCell ref="F165:G165"/>
    <mergeCell ref="A162:B162"/>
    <mergeCell ref="D162:E162"/>
    <mergeCell ref="F162:G162"/>
    <mergeCell ref="A163:B163"/>
    <mergeCell ref="D163:E163"/>
    <mergeCell ref="F163:G163"/>
    <mergeCell ref="A159:B159"/>
    <mergeCell ref="D159:E159"/>
    <mergeCell ref="F159:G159"/>
    <mergeCell ref="A160:G160"/>
    <mergeCell ref="A161:B161"/>
    <mergeCell ref="D161:E161"/>
    <mergeCell ref="F161:G161"/>
    <mergeCell ref="A157:B157"/>
    <mergeCell ref="D157:E157"/>
    <mergeCell ref="F157:G157"/>
    <mergeCell ref="A158:B158"/>
    <mergeCell ref="D158:E158"/>
    <mergeCell ref="F158:G158"/>
    <mergeCell ref="A154:G154"/>
    <mergeCell ref="A155:B155"/>
    <mergeCell ref="D155:E155"/>
    <mergeCell ref="F155:G155"/>
    <mergeCell ref="A156:B156"/>
    <mergeCell ref="D156:E156"/>
    <mergeCell ref="F156:G156"/>
    <mergeCell ref="A152:B152"/>
    <mergeCell ref="D152:E152"/>
    <mergeCell ref="F152:G152"/>
    <mergeCell ref="A153:B153"/>
    <mergeCell ref="D153:E153"/>
    <mergeCell ref="F153:G153"/>
    <mergeCell ref="A151:B151"/>
    <mergeCell ref="D151:E151"/>
    <mergeCell ref="F151:G151"/>
    <mergeCell ref="B146:F146"/>
    <mergeCell ref="A147:B147"/>
    <mergeCell ref="D147:E147"/>
    <mergeCell ref="F147:G147"/>
    <mergeCell ref="A148:G148"/>
    <mergeCell ref="A149:B149"/>
    <mergeCell ref="D149:E149"/>
    <mergeCell ref="F149:G149"/>
    <mergeCell ref="A141:D141"/>
    <mergeCell ref="A142:D142"/>
    <mergeCell ref="A138:G138"/>
    <mergeCell ref="A139:D139"/>
    <mergeCell ref="A140:D140"/>
    <mergeCell ref="B144:G144"/>
    <mergeCell ref="A145:G145"/>
    <mergeCell ref="A150:B150"/>
    <mergeCell ref="D150:E150"/>
    <mergeCell ref="F150:G150"/>
    <mergeCell ref="E126:G126"/>
    <mergeCell ref="B127:D127"/>
    <mergeCell ref="E127:F127"/>
    <mergeCell ref="B128:D128"/>
    <mergeCell ref="E128:F128"/>
    <mergeCell ref="A130:D130"/>
    <mergeCell ref="E130:G130"/>
    <mergeCell ref="B131:D131"/>
    <mergeCell ref="E131:F131"/>
    <mergeCell ref="A188:G188"/>
    <mergeCell ref="B114:G114"/>
    <mergeCell ref="A115:G115"/>
    <mergeCell ref="A116:G116"/>
    <mergeCell ref="E117:F117"/>
    <mergeCell ref="A180:G180"/>
    <mergeCell ref="A181:G181"/>
    <mergeCell ref="E182:F182"/>
    <mergeCell ref="E183:F183"/>
    <mergeCell ref="E184:F184"/>
    <mergeCell ref="A183:D183"/>
    <mergeCell ref="A184:D184"/>
    <mergeCell ref="A182:D182"/>
    <mergeCell ref="B117:D117"/>
    <mergeCell ref="B119:D119"/>
    <mergeCell ref="B120:D120"/>
    <mergeCell ref="B121:D121"/>
    <mergeCell ref="E119:F119"/>
    <mergeCell ref="B135:D135"/>
    <mergeCell ref="E135:F135"/>
    <mergeCell ref="B136:D136"/>
    <mergeCell ref="E136:F136"/>
    <mergeCell ref="B129:D129"/>
    <mergeCell ref="E129:F129"/>
    <mergeCell ref="E120:F120"/>
    <mergeCell ref="E121:F121"/>
    <mergeCell ref="E186:F186"/>
    <mergeCell ref="A187:F187"/>
    <mergeCell ref="B137:D137"/>
    <mergeCell ref="E137:F137"/>
    <mergeCell ref="A113:G113"/>
    <mergeCell ref="A118:D118"/>
    <mergeCell ref="E118:G118"/>
    <mergeCell ref="B132:D132"/>
    <mergeCell ref="E132:F132"/>
    <mergeCell ref="B133:D133"/>
    <mergeCell ref="E133:F133"/>
    <mergeCell ref="A134:D134"/>
    <mergeCell ref="E134:G134"/>
    <mergeCell ref="A122:D122"/>
    <mergeCell ref="E122:G122"/>
    <mergeCell ref="B123:D123"/>
    <mergeCell ref="E123:F123"/>
    <mergeCell ref="B124:D124"/>
    <mergeCell ref="E124:F124"/>
    <mergeCell ref="B125:D125"/>
    <mergeCell ref="E125:F125"/>
    <mergeCell ref="A126:D126"/>
    <mergeCell ref="A100:E100"/>
    <mergeCell ref="A101:F101"/>
    <mergeCell ref="B102:G102"/>
    <mergeCell ref="A103:G103"/>
    <mergeCell ref="A104:G104"/>
    <mergeCell ref="A111:F111"/>
    <mergeCell ref="A94:E94"/>
    <mergeCell ref="A95:E95"/>
    <mergeCell ref="A96:E96"/>
    <mergeCell ref="A97:E97"/>
    <mergeCell ref="A98:E98"/>
    <mergeCell ref="A99:E99"/>
    <mergeCell ref="A88:G88"/>
    <mergeCell ref="B89:G89"/>
    <mergeCell ref="A90:E90"/>
    <mergeCell ref="A91:E91"/>
    <mergeCell ref="A92:E92"/>
    <mergeCell ref="A93:E93"/>
    <mergeCell ref="A82:E82"/>
    <mergeCell ref="A83:E83"/>
    <mergeCell ref="A84:E84"/>
    <mergeCell ref="A85:E85"/>
    <mergeCell ref="A86:F86"/>
    <mergeCell ref="B87:G87"/>
    <mergeCell ref="A74:G74"/>
    <mergeCell ref="A75:E75"/>
    <mergeCell ref="A76:E76"/>
    <mergeCell ref="A79:E79"/>
    <mergeCell ref="A80:E80"/>
    <mergeCell ref="A81:E81"/>
    <mergeCell ref="A67:B67"/>
    <mergeCell ref="A68:B68"/>
    <mergeCell ref="A69:B69"/>
    <mergeCell ref="A70:B70"/>
    <mergeCell ref="A71:F71"/>
    <mergeCell ref="B73:G73"/>
    <mergeCell ref="A77:E77"/>
    <mergeCell ref="A78:E7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G43"/>
    <mergeCell ref="B44:G44"/>
    <mergeCell ref="A45:B45"/>
    <mergeCell ref="A46:B46"/>
    <mergeCell ref="A47:B47"/>
    <mergeCell ref="A48:B48"/>
    <mergeCell ref="A38:B38"/>
    <mergeCell ref="F38:G38"/>
    <mergeCell ref="B39:C39"/>
    <mergeCell ref="B40:C40"/>
    <mergeCell ref="E40:F40"/>
    <mergeCell ref="B42:G42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28:B28"/>
    <mergeCell ref="F28:G28"/>
    <mergeCell ref="A29:B29"/>
    <mergeCell ref="F29:G29"/>
    <mergeCell ref="B30:C30"/>
    <mergeCell ref="B31:F31"/>
    <mergeCell ref="A25:B25"/>
    <mergeCell ref="F25:G25"/>
    <mergeCell ref="A26:B26"/>
    <mergeCell ref="F26:G26"/>
    <mergeCell ref="A27:B27"/>
    <mergeCell ref="F27:G27"/>
    <mergeCell ref="B20:G20"/>
    <mergeCell ref="A21:G21"/>
    <mergeCell ref="B22:F22"/>
    <mergeCell ref="A23:B23"/>
    <mergeCell ref="F23:G23"/>
    <mergeCell ref="A24:B24"/>
    <mergeCell ref="F24:G24"/>
    <mergeCell ref="B17:F17"/>
    <mergeCell ref="B18:F18"/>
    <mergeCell ref="B19:G19"/>
    <mergeCell ref="A5:C5"/>
    <mergeCell ref="D5:G5"/>
    <mergeCell ref="D6:G6"/>
    <mergeCell ref="A10:G10"/>
    <mergeCell ref="A12:G12"/>
    <mergeCell ref="B11:C11"/>
    <mergeCell ref="D11:G11"/>
    <mergeCell ref="A1:G1"/>
    <mergeCell ref="A2:G2"/>
    <mergeCell ref="A3:C3"/>
    <mergeCell ref="D3:G3"/>
    <mergeCell ref="A4:C4"/>
    <mergeCell ref="D4:G4"/>
    <mergeCell ref="A14:G14"/>
    <mergeCell ref="B15:G15"/>
    <mergeCell ref="B16:F16"/>
    <mergeCell ref="A7:C7"/>
    <mergeCell ref="D7:G7"/>
    <mergeCell ref="D8:G8"/>
  </mergeCells>
  <conditionalFormatting sqref="A11:B11 D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{C35C163C-ACD0-49A9-BF8E-BE4D5101CB70}</x14:id>
        </ext>
      </extLst>
    </cfRule>
  </conditionalFormatting>
  <dataValidations count="1">
    <dataValidation operator="lessThanOrEqual" allowBlank="1" showInputMessage="1" showErrorMessage="1" sqref="E106:E110 E118 E122 E134 E130 E126"/>
  </dataValidations>
  <pageMargins left="1.1811023622047245" right="0.39370078740157483" top="0.59055118110236227" bottom="0.59055118110236227" header="0" footer="0"/>
  <pageSetup paperSize="9" scale="65" fitToHeight="0" orientation="portrait" r:id="rId1"/>
  <headerFooter>
    <oddFooter>&amp;CВерсія 2019.1</oddFooter>
  </headerFooter>
  <rowBreaks count="7" manualBreakCount="7">
    <brk id="9" max="16383" man="1"/>
    <brk id="41" max="16383" man="1"/>
    <brk id="72" max="16383" man="1"/>
    <brk id="86" max="6" man="1"/>
    <brk id="112" max="6" man="1"/>
    <brk id="129" max="6" man="1"/>
    <brk id="143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5C163C-ACD0-49A9-BF8E-BE4D5101CB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A11:B11 D11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Оберіть варіант зі списку" prompt="_x000a_">
          <x14:formula1>
            <xm:f>'Зведена таблиця'!$C$6:$C$8</xm:f>
          </x14:formula1>
          <xm:sqref>D11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таблиця'!$C$11:$C$12</xm:f>
          </x14:formula1>
          <xm:sqref>G16:G18</xm:sqref>
        </x14:dataValidation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'Зведена таблиця'!$C$29:$C$32</xm:f>
          </x14:formula1>
          <xm:sqref>F46:F70</xm:sqref>
        </x14:dataValidation>
        <x14:dataValidation type="list" operator="lessThanOrEqual" allowBlank="1" showInputMessage="1" showErrorMessage="1">
          <x14:formula1>
            <xm:f>'Зведена таблиця'!$C$48:$C$51</xm:f>
          </x14:formula1>
          <xm:sqref>E123:F125 E119:F121 E127:F129 E131:F133 E135:F137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3"/>
  <sheetViews>
    <sheetView view="pageBreakPreview" zoomScaleNormal="90" zoomScaleSheetLayoutView="100" workbookViewId="0">
      <pane ySplit="4" topLeftCell="A18" activePane="bottomLeft" state="frozen"/>
      <selection pane="bottomLeft" activeCell="M2" sqref="M2"/>
    </sheetView>
  </sheetViews>
  <sheetFormatPr defaultColWidth="9.140625" defaultRowHeight="15" x14ac:dyDescent="0.25"/>
  <cols>
    <col min="1" max="1" width="8.28515625" style="9" customWidth="1"/>
    <col min="2" max="3" width="35" style="9" customWidth="1"/>
    <col min="4" max="6" width="16.85546875" style="9" customWidth="1"/>
    <col min="7" max="12" width="7.85546875" style="9" customWidth="1"/>
    <col min="13" max="13" width="30.5703125" style="9" customWidth="1"/>
    <col min="14" max="14" width="19.140625" style="9" customWidth="1"/>
    <col min="15" max="15" width="14" style="9" customWidth="1"/>
    <col min="16" max="16384" width="9.140625" style="9"/>
  </cols>
  <sheetData>
    <row r="1" spans="1:14" ht="27.75" customHeight="1" x14ac:dyDescent="0.25">
      <c r="A1" s="201" t="s">
        <v>232</v>
      </c>
      <c r="B1" s="201"/>
      <c r="C1" s="201"/>
      <c r="D1" s="201"/>
      <c r="E1" s="201"/>
      <c r="F1" s="201"/>
      <c r="G1" s="202"/>
      <c r="H1" s="202"/>
      <c r="I1" s="202"/>
      <c r="J1" s="202"/>
      <c r="K1" s="202"/>
      <c r="L1" s="202"/>
      <c r="M1" s="22" t="s">
        <v>233</v>
      </c>
    </row>
    <row r="2" spans="1:14" ht="15" customHeight="1" x14ac:dyDescent="0.25">
      <c r="A2" s="207" t="s">
        <v>0</v>
      </c>
      <c r="B2" s="207" t="s">
        <v>1</v>
      </c>
      <c r="C2" s="207" t="s">
        <v>74</v>
      </c>
      <c r="D2" s="210" t="s">
        <v>75</v>
      </c>
      <c r="E2" s="210" t="s">
        <v>76</v>
      </c>
      <c r="F2" s="210" t="s">
        <v>77</v>
      </c>
      <c r="G2" s="213" t="s">
        <v>2</v>
      </c>
      <c r="H2" s="214"/>
      <c r="I2" s="214"/>
      <c r="J2" s="214"/>
      <c r="K2" s="214"/>
      <c r="L2" s="215"/>
      <c r="M2" s="18" t="s">
        <v>5</v>
      </c>
      <c r="N2" s="23"/>
    </row>
    <row r="3" spans="1:14" ht="30" customHeight="1" x14ac:dyDescent="0.25">
      <c r="A3" s="208"/>
      <c r="B3" s="208"/>
      <c r="C3" s="208"/>
      <c r="D3" s="211"/>
      <c r="E3" s="211"/>
      <c r="F3" s="211"/>
      <c r="G3" s="203" t="s">
        <v>53</v>
      </c>
      <c r="H3" s="203" t="s">
        <v>52</v>
      </c>
      <c r="I3" s="205" t="s">
        <v>51</v>
      </c>
      <c r="J3" s="203" t="s">
        <v>50</v>
      </c>
      <c r="K3" s="203" t="s">
        <v>49</v>
      </c>
      <c r="L3" s="203" t="s">
        <v>48</v>
      </c>
      <c r="M3" s="18"/>
      <c r="N3" s="23"/>
    </row>
    <row r="4" spans="1:14" ht="30" customHeight="1" x14ac:dyDescent="0.25">
      <c r="A4" s="209"/>
      <c r="B4" s="209"/>
      <c r="C4" s="209"/>
      <c r="D4" s="212"/>
      <c r="E4" s="212"/>
      <c r="F4" s="212"/>
      <c r="G4" s="204"/>
      <c r="H4" s="204"/>
      <c r="I4" s="206"/>
      <c r="J4" s="204"/>
      <c r="K4" s="204"/>
      <c r="L4" s="204"/>
      <c r="M4" s="18"/>
      <c r="N4" s="23"/>
    </row>
    <row r="5" spans="1:14" x14ac:dyDescent="0.25">
      <c r="A5" s="218" t="s">
        <v>78</v>
      </c>
      <c r="B5" s="218"/>
      <c r="C5" s="218"/>
      <c r="D5" s="218"/>
      <c r="E5" s="219"/>
      <c r="F5" s="219"/>
      <c r="G5" s="19"/>
      <c r="H5" s="19"/>
      <c r="I5" s="28"/>
      <c r="J5" s="19"/>
      <c r="K5" s="19"/>
      <c r="L5" s="19"/>
      <c r="M5" s="18"/>
      <c r="N5" s="23"/>
    </row>
    <row r="6" spans="1:14" ht="30" x14ac:dyDescent="0.25">
      <c r="A6" s="220" t="s">
        <v>57</v>
      </c>
      <c r="B6" s="220" t="s">
        <v>4</v>
      </c>
      <c r="C6" s="91" t="s">
        <v>217</v>
      </c>
      <c r="D6" s="1">
        <v>2</v>
      </c>
      <c r="E6" s="223">
        <f>Опитувальник!D11</f>
        <v>0</v>
      </c>
      <c r="F6" s="220" t="str">
        <f>IF(E6="бакалавр, молодший спеціаліст, середня спеціальна освіта",2,IF(E6="магістр, спеціаліст",4,IF(E6="немає вищої/довищої освіти",0,"")))</f>
        <v/>
      </c>
      <c r="G6" s="5" t="s">
        <v>3</v>
      </c>
      <c r="H6" s="5" t="s">
        <v>3</v>
      </c>
      <c r="I6" s="7"/>
      <c r="J6" s="7"/>
      <c r="K6" s="7"/>
      <c r="L6" s="7"/>
      <c r="M6" s="193" t="s">
        <v>17</v>
      </c>
      <c r="N6" s="23"/>
    </row>
    <row r="7" spans="1:14" x14ac:dyDescent="0.25">
      <c r="A7" s="221"/>
      <c r="B7" s="221"/>
      <c r="C7" s="92" t="s">
        <v>218</v>
      </c>
      <c r="D7" s="1">
        <v>4</v>
      </c>
      <c r="E7" s="224"/>
      <c r="F7" s="221"/>
      <c r="G7" s="5"/>
      <c r="H7" s="5"/>
      <c r="I7" s="7"/>
      <c r="J7" s="7"/>
      <c r="K7" s="7"/>
      <c r="L7" s="7"/>
      <c r="M7" s="194"/>
      <c r="N7" s="23"/>
    </row>
    <row r="8" spans="1:14" x14ac:dyDescent="0.25">
      <c r="A8" s="222"/>
      <c r="B8" s="222"/>
      <c r="C8" s="92" t="s">
        <v>79</v>
      </c>
      <c r="D8" s="1">
        <v>0</v>
      </c>
      <c r="E8" s="225"/>
      <c r="F8" s="222"/>
      <c r="G8" s="3"/>
      <c r="H8" s="3"/>
      <c r="I8" s="4" t="s">
        <v>3</v>
      </c>
      <c r="J8" s="1" t="s">
        <v>3</v>
      </c>
      <c r="K8" s="1" t="s">
        <v>3</v>
      </c>
      <c r="L8" s="1" t="s">
        <v>3</v>
      </c>
      <c r="M8" s="195"/>
    </row>
    <row r="9" spans="1:14" x14ac:dyDescent="0.25">
      <c r="A9" s="29" t="s">
        <v>58</v>
      </c>
      <c r="B9" s="30" t="s">
        <v>8</v>
      </c>
      <c r="C9" s="26"/>
      <c r="D9" s="1"/>
      <c r="E9" s="216"/>
      <c r="F9" s="216"/>
      <c r="G9" s="25"/>
      <c r="H9" s="25"/>
      <c r="I9" s="25"/>
      <c r="J9" s="25"/>
      <c r="K9" s="25"/>
      <c r="L9" s="25"/>
      <c r="M9" s="193" t="s">
        <v>70</v>
      </c>
    </row>
    <row r="10" spans="1:14" x14ac:dyDescent="0.25">
      <c r="A10" s="227" t="s">
        <v>59</v>
      </c>
      <c r="B10" s="230" t="s">
        <v>9</v>
      </c>
      <c r="C10" s="26" t="s">
        <v>19</v>
      </c>
      <c r="D10" s="31">
        <v>1</v>
      </c>
      <c r="E10" s="217"/>
      <c r="F10" s="217"/>
      <c r="G10" s="1" t="s">
        <v>3</v>
      </c>
      <c r="H10" s="1" t="s">
        <v>3</v>
      </c>
      <c r="I10" s="1"/>
      <c r="J10" s="1" t="s">
        <v>3</v>
      </c>
      <c r="K10" s="1" t="s">
        <v>3</v>
      </c>
      <c r="L10" s="1" t="s">
        <v>3</v>
      </c>
      <c r="M10" s="194"/>
    </row>
    <row r="11" spans="1:14" x14ac:dyDescent="0.25">
      <c r="A11" s="228"/>
      <c r="B11" s="231"/>
      <c r="C11" s="25" t="s">
        <v>80</v>
      </c>
      <c r="D11" s="1">
        <v>1</v>
      </c>
      <c r="E11" s="233">
        <f>Опитувальник!G16</f>
        <v>0</v>
      </c>
      <c r="F11" s="220">
        <f>IF(E11="Так",1,0)</f>
        <v>0</v>
      </c>
      <c r="G11" s="1"/>
      <c r="H11" s="1"/>
      <c r="I11" s="1"/>
      <c r="J11" s="1"/>
      <c r="K11" s="1"/>
      <c r="L11" s="1"/>
      <c r="M11" s="194"/>
    </row>
    <row r="12" spans="1:14" x14ac:dyDescent="0.25">
      <c r="A12" s="229"/>
      <c r="B12" s="232"/>
      <c r="C12" s="25" t="s">
        <v>81</v>
      </c>
      <c r="D12" s="1">
        <v>0</v>
      </c>
      <c r="E12" s="234"/>
      <c r="F12" s="222"/>
      <c r="G12" s="1"/>
      <c r="H12" s="1"/>
      <c r="I12" s="1"/>
      <c r="J12" s="1"/>
      <c r="K12" s="1"/>
      <c r="L12" s="1"/>
      <c r="M12" s="194"/>
    </row>
    <row r="13" spans="1:14" x14ac:dyDescent="0.25">
      <c r="A13" s="239" t="s">
        <v>60</v>
      </c>
      <c r="B13" s="230" t="s">
        <v>12</v>
      </c>
      <c r="C13" s="26" t="s">
        <v>19</v>
      </c>
      <c r="D13" s="31">
        <v>1</v>
      </c>
      <c r="E13" s="66"/>
      <c r="F13" s="67"/>
      <c r="G13" s="1" t="s">
        <v>3</v>
      </c>
      <c r="H13" s="1" t="s">
        <v>3</v>
      </c>
      <c r="I13" s="1"/>
      <c r="J13" s="1" t="s">
        <v>3</v>
      </c>
      <c r="K13" s="1" t="s">
        <v>3</v>
      </c>
      <c r="L13" s="1" t="s">
        <v>3</v>
      </c>
      <c r="M13" s="194"/>
    </row>
    <row r="14" spans="1:14" x14ac:dyDescent="0.25">
      <c r="A14" s="240"/>
      <c r="B14" s="231"/>
      <c r="C14" s="25" t="s">
        <v>80</v>
      </c>
      <c r="D14" s="1">
        <v>1</v>
      </c>
      <c r="E14" s="233">
        <f>Опитувальник!G17</f>
        <v>0</v>
      </c>
      <c r="F14" s="220">
        <f>IF(E14="Так",1,0)</f>
        <v>0</v>
      </c>
      <c r="G14" s="1"/>
      <c r="H14" s="1"/>
      <c r="I14" s="1"/>
      <c r="J14" s="1"/>
      <c r="K14" s="1"/>
      <c r="L14" s="1"/>
      <c r="M14" s="194"/>
    </row>
    <row r="15" spans="1:14" x14ac:dyDescent="0.25">
      <c r="A15" s="241"/>
      <c r="B15" s="232"/>
      <c r="C15" s="25" t="s">
        <v>81</v>
      </c>
      <c r="D15" s="1">
        <v>0</v>
      </c>
      <c r="E15" s="234"/>
      <c r="F15" s="222"/>
      <c r="G15" s="1"/>
      <c r="H15" s="1"/>
      <c r="I15" s="1"/>
      <c r="J15" s="1"/>
      <c r="K15" s="1"/>
      <c r="L15" s="1"/>
      <c r="M15" s="194"/>
    </row>
    <row r="16" spans="1:14" x14ac:dyDescent="0.25">
      <c r="A16" s="220" t="s">
        <v>61</v>
      </c>
      <c r="B16" s="223" t="s">
        <v>13</v>
      </c>
      <c r="C16" s="26" t="s">
        <v>19</v>
      </c>
      <c r="D16" s="31">
        <v>1</v>
      </c>
      <c r="E16" s="67"/>
      <c r="F16" s="67"/>
      <c r="G16" s="1" t="s">
        <v>3</v>
      </c>
      <c r="H16" s="1" t="s">
        <v>3</v>
      </c>
      <c r="I16" s="1"/>
      <c r="J16" s="1" t="s">
        <v>3</v>
      </c>
      <c r="K16" s="1" t="s">
        <v>3</v>
      </c>
      <c r="L16" s="1" t="s">
        <v>3</v>
      </c>
      <c r="M16" s="194"/>
    </row>
    <row r="17" spans="1:13" x14ac:dyDescent="0.25">
      <c r="A17" s="221"/>
      <c r="B17" s="224"/>
      <c r="C17" s="25" t="s">
        <v>80</v>
      </c>
      <c r="D17" s="1">
        <v>1</v>
      </c>
      <c r="E17" s="220">
        <f>Опитувальник!G18</f>
        <v>0</v>
      </c>
      <c r="F17" s="220">
        <f>IF(E17="Так",1,0)</f>
        <v>0</v>
      </c>
      <c r="G17" s="1"/>
      <c r="H17" s="1"/>
      <c r="I17" s="1"/>
      <c r="J17" s="1"/>
      <c r="K17" s="1"/>
      <c r="L17" s="1"/>
      <c r="M17" s="194"/>
    </row>
    <row r="18" spans="1:13" x14ac:dyDescent="0.25">
      <c r="A18" s="222"/>
      <c r="B18" s="225"/>
      <c r="C18" s="25" t="s">
        <v>81</v>
      </c>
      <c r="D18" s="1">
        <v>0</v>
      </c>
      <c r="E18" s="222"/>
      <c r="F18" s="222"/>
      <c r="G18" s="1"/>
      <c r="H18" s="1"/>
      <c r="I18" s="1"/>
      <c r="J18" s="1"/>
      <c r="K18" s="1"/>
      <c r="L18" s="1"/>
      <c r="M18" s="194"/>
    </row>
    <row r="19" spans="1:13" x14ac:dyDescent="0.25">
      <c r="A19" s="29" t="s">
        <v>62</v>
      </c>
      <c r="B19" s="30" t="s">
        <v>15</v>
      </c>
      <c r="C19" s="25"/>
      <c r="D19" s="1"/>
      <c r="E19" s="67"/>
      <c r="F19" s="67"/>
      <c r="G19" s="1"/>
      <c r="H19" s="1"/>
      <c r="I19" s="1"/>
      <c r="J19" s="1"/>
      <c r="K19" s="1"/>
      <c r="L19" s="1"/>
      <c r="M19" s="194"/>
    </row>
    <row r="20" spans="1:13" x14ac:dyDescent="0.25">
      <c r="A20" s="239" t="s">
        <v>63</v>
      </c>
      <c r="B20" s="230" t="s">
        <v>16</v>
      </c>
      <c r="C20" s="26" t="s">
        <v>19</v>
      </c>
      <c r="D20" s="31">
        <v>1</v>
      </c>
      <c r="E20" s="67"/>
      <c r="F20" s="67"/>
      <c r="G20" s="1" t="s">
        <v>3</v>
      </c>
      <c r="H20" s="1" t="s">
        <v>3</v>
      </c>
      <c r="I20" s="1"/>
      <c r="J20" s="1" t="s">
        <v>3</v>
      </c>
      <c r="K20" s="1" t="s">
        <v>3</v>
      </c>
      <c r="L20" s="1" t="s">
        <v>3</v>
      </c>
      <c r="M20" s="194"/>
    </row>
    <row r="21" spans="1:13" x14ac:dyDescent="0.25">
      <c r="A21" s="240"/>
      <c r="B21" s="231"/>
      <c r="C21" s="2" t="s">
        <v>82</v>
      </c>
      <c r="D21" s="1">
        <v>1</v>
      </c>
      <c r="E21" s="233">
        <f>Опитувальник!D40</f>
        <v>0</v>
      </c>
      <c r="F21" s="220">
        <f>Опитувальник!G40</f>
        <v>0</v>
      </c>
      <c r="G21" s="1"/>
      <c r="H21" s="1"/>
      <c r="I21" s="1"/>
      <c r="J21" s="1"/>
      <c r="K21" s="1"/>
      <c r="L21" s="1"/>
      <c r="M21" s="194"/>
    </row>
    <row r="22" spans="1:13" x14ac:dyDescent="0.25">
      <c r="A22" s="240"/>
      <c r="B22" s="231"/>
      <c r="C22" s="2" t="s">
        <v>83</v>
      </c>
      <c r="D22" s="1">
        <v>0.8</v>
      </c>
      <c r="E22" s="242"/>
      <c r="F22" s="221"/>
      <c r="G22" s="1"/>
      <c r="H22" s="1"/>
      <c r="I22" s="1"/>
      <c r="J22" s="1"/>
      <c r="K22" s="1"/>
      <c r="L22" s="1"/>
      <c r="M22" s="194"/>
    </row>
    <row r="23" spans="1:13" x14ac:dyDescent="0.25">
      <c r="A23" s="240"/>
      <c r="B23" s="231"/>
      <c r="C23" s="2" t="s">
        <v>84</v>
      </c>
      <c r="D23" s="1">
        <v>0.7</v>
      </c>
      <c r="E23" s="242"/>
      <c r="F23" s="221"/>
      <c r="G23" s="1"/>
      <c r="H23" s="1"/>
      <c r="I23" s="1"/>
      <c r="J23" s="1"/>
      <c r="K23" s="1"/>
      <c r="L23" s="1"/>
      <c r="M23" s="194"/>
    </row>
    <row r="24" spans="1:13" x14ac:dyDescent="0.25">
      <c r="A24" s="240"/>
      <c r="B24" s="231"/>
      <c r="C24" s="2" t="s">
        <v>85</v>
      </c>
      <c r="D24" s="1">
        <v>0.5</v>
      </c>
      <c r="E24" s="242"/>
      <c r="F24" s="221"/>
      <c r="G24" s="1"/>
      <c r="H24" s="1"/>
      <c r="I24" s="1"/>
      <c r="J24" s="1"/>
      <c r="K24" s="1"/>
      <c r="L24" s="1"/>
      <c r="M24" s="194"/>
    </row>
    <row r="25" spans="1:13" x14ac:dyDescent="0.25">
      <c r="A25" s="240"/>
      <c r="B25" s="231"/>
      <c r="C25" s="2" t="s">
        <v>86</v>
      </c>
      <c r="D25" s="1">
        <v>0.3</v>
      </c>
      <c r="E25" s="242"/>
      <c r="F25" s="221"/>
      <c r="G25" s="1"/>
      <c r="H25" s="1"/>
      <c r="I25" s="1"/>
      <c r="J25" s="1"/>
      <c r="K25" s="1"/>
      <c r="L25" s="1"/>
      <c r="M25" s="194"/>
    </row>
    <row r="26" spans="1:13" x14ac:dyDescent="0.25">
      <c r="A26" s="241"/>
      <c r="B26" s="232"/>
      <c r="C26" s="2" t="s">
        <v>87</v>
      </c>
      <c r="D26" s="1">
        <v>0</v>
      </c>
      <c r="E26" s="234"/>
      <c r="F26" s="222"/>
      <c r="G26" s="1"/>
      <c r="H26" s="1"/>
      <c r="I26" s="1"/>
      <c r="J26" s="1"/>
      <c r="K26" s="1"/>
      <c r="L26" s="1"/>
      <c r="M26" s="195"/>
    </row>
    <row r="27" spans="1:13" x14ac:dyDescent="0.25">
      <c r="A27" s="239" t="s">
        <v>64</v>
      </c>
      <c r="B27" s="230" t="s">
        <v>230</v>
      </c>
      <c r="C27" s="26" t="s">
        <v>18</v>
      </c>
      <c r="D27" s="32">
        <v>2</v>
      </c>
      <c r="E27" s="67"/>
      <c r="F27" s="67"/>
      <c r="G27" s="1" t="s">
        <v>3</v>
      </c>
      <c r="H27" s="1" t="s">
        <v>3</v>
      </c>
      <c r="I27" s="1"/>
      <c r="J27" s="1" t="s">
        <v>3</v>
      </c>
      <c r="K27" s="1" t="s">
        <v>3</v>
      </c>
      <c r="L27" s="1" t="s">
        <v>3</v>
      </c>
      <c r="M27" s="193" t="s">
        <v>71</v>
      </c>
    </row>
    <row r="28" spans="1:13" x14ac:dyDescent="0.25">
      <c r="A28" s="240"/>
      <c r="B28" s="231"/>
      <c r="C28" s="26" t="s">
        <v>19</v>
      </c>
      <c r="D28" s="32">
        <v>5</v>
      </c>
      <c r="E28" s="67"/>
      <c r="F28" s="67"/>
      <c r="G28" s="1"/>
      <c r="H28" s="1"/>
      <c r="I28" s="1"/>
      <c r="J28" s="1"/>
      <c r="K28" s="1"/>
      <c r="L28" s="1"/>
      <c r="M28" s="194"/>
    </row>
    <row r="29" spans="1:13" x14ac:dyDescent="0.25">
      <c r="A29" s="240"/>
      <c r="B29" s="231"/>
      <c r="C29" s="2" t="s">
        <v>88</v>
      </c>
      <c r="D29" s="1">
        <v>0.2</v>
      </c>
      <c r="E29" s="220">
        <f>COUNTA(Опитувальник!A46:B70)</f>
        <v>0</v>
      </c>
      <c r="F29" s="226">
        <f>Опитувальник!G71</f>
        <v>0</v>
      </c>
      <c r="G29" s="1"/>
      <c r="H29" s="1"/>
      <c r="I29" s="1"/>
      <c r="J29" s="1"/>
      <c r="K29" s="1"/>
      <c r="L29" s="1"/>
      <c r="M29" s="194"/>
    </row>
    <row r="30" spans="1:13" x14ac:dyDescent="0.25">
      <c r="A30" s="240"/>
      <c r="B30" s="231"/>
      <c r="C30" s="2" t="s">
        <v>89</v>
      </c>
      <c r="D30" s="1">
        <v>0.3</v>
      </c>
      <c r="E30" s="221"/>
      <c r="F30" s="226"/>
      <c r="G30" s="1"/>
      <c r="H30" s="1"/>
      <c r="I30" s="1"/>
      <c r="J30" s="1"/>
      <c r="K30" s="1"/>
      <c r="L30" s="1"/>
      <c r="M30" s="194"/>
    </row>
    <row r="31" spans="1:13" x14ac:dyDescent="0.25">
      <c r="A31" s="240"/>
      <c r="B31" s="231"/>
      <c r="C31" s="2" t="s">
        <v>90</v>
      </c>
      <c r="D31" s="1">
        <v>0.4</v>
      </c>
      <c r="E31" s="221"/>
      <c r="F31" s="226"/>
      <c r="G31" s="1"/>
      <c r="H31" s="1"/>
      <c r="I31" s="1"/>
      <c r="J31" s="1"/>
      <c r="K31" s="1"/>
      <c r="L31" s="1"/>
      <c r="M31" s="194"/>
    </row>
    <row r="32" spans="1:13" x14ac:dyDescent="0.25">
      <c r="A32" s="240"/>
      <c r="B32" s="231"/>
      <c r="C32" s="2" t="s">
        <v>91</v>
      </c>
      <c r="D32" s="1">
        <v>0.5</v>
      </c>
      <c r="E32" s="221"/>
      <c r="F32" s="226"/>
      <c r="G32" s="1"/>
      <c r="H32" s="1"/>
      <c r="I32" s="1"/>
      <c r="J32" s="1"/>
      <c r="K32" s="1"/>
      <c r="L32" s="1"/>
      <c r="M32" s="195"/>
    </row>
    <row r="33" spans="1:15" x14ac:dyDescent="0.25">
      <c r="A33" s="220" t="s">
        <v>65</v>
      </c>
      <c r="B33" s="223" t="s">
        <v>20</v>
      </c>
      <c r="C33" s="26" t="s">
        <v>19</v>
      </c>
      <c r="D33" s="32">
        <v>5</v>
      </c>
      <c r="E33" s="67"/>
      <c r="F33" s="67"/>
      <c r="G33" s="1" t="s">
        <v>3</v>
      </c>
      <c r="H33" s="1" t="s">
        <v>3</v>
      </c>
      <c r="I33" s="1"/>
      <c r="J33" s="1" t="s">
        <v>3</v>
      </c>
      <c r="K33" s="1" t="s">
        <v>3</v>
      </c>
      <c r="L33" s="1" t="s">
        <v>3</v>
      </c>
      <c r="M33" s="15"/>
    </row>
    <row r="34" spans="1:15" x14ac:dyDescent="0.25">
      <c r="A34" s="221"/>
      <c r="B34" s="224"/>
      <c r="C34" s="91" t="s">
        <v>226</v>
      </c>
      <c r="D34" s="20">
        <v>2</v>
      </c>
      <c r="E34" s="223">
        <f>Опитувальник!F85</f>
        <v>0</v>
      </c>
      <c r="F34" s="220">
        <f>Опитувальник!G86</f>
        <v>0</v>
      </c>
      <c r="G34" s="1"/>
      <c r="H34" s="1"/>
      <c r="I34" s="1"/>
      <c r="J34" s="1"/>
      <c r="K34" s="1"/>
      <c r="L34" s="1"/>
      <c r="M34" s="193" t="s">
        <v>22</v>
      </c>
    </row>
    <row r="35" spans="1:15" ht="30" x14ac:dyDescent="0.25">
      <c r="A35" s="221"/>
      <c r="B35" s="224"/>
      <c r="C35" s="91" t="s">
        <v>227</v>
      </c>
      <c r="D35" s="20">
        <v>2</v>
      </c>
      <c r="E35" s="224"/>
      <c r="F35" s="221"/>
      <c r="G35" s="1"/>
      <c r="H35" s="1"/>
      <c r="I35" s="1"/>
      <c r="J35" s="1"/>
      <c r="K35" s="1"/>
      <c r="L35" s="1"/>
      <c r="M35" s="194"/>
    </row>
    <row r="36" spans="1:15" x14ac:dyDescent="0.25">
      <c r="A36" s="222"/>
      <c r="B36" s="225"/>
      <c r="C36" s="91" t="s">
        <v>228</v>
      </c>
      <c r="D36" s="20">
        <v>1</v>
      </c>
      <c r="E36" s="225"/>
      <c r="F36" s="222"/>
      <c r="G36" s="1"/>
      <c r="H36" s="1"/>
      <c r="I36" s="1"/>
      <c r="J36" s="1"/>
      <c r="K36" s="1"/>
      <c r="L36" s="1"/>
      <c r="M36" s="195"/>
    </row>
    <row r="37" spans="1:15" x14ac:dyDescent="0.25">
      <c r="A37" s="220" t="s">
        <v>66</v>
      </c>
      <c r="B37" s="223" t="s">
        <v>21</v>
      </c>
      <c r="C37" s="33" t="s">
        <v>19</v>
      </c>
      <c r="D37" s="32">
        <v>5</v>
      </c>
      <c r="E37" s="67"/>
      <c r="F37" s="67"/>
      <c r="G37" s="1" t="s">
        <v>3</v>
      </c>
      <c r="H37" s="1" t="s">
        <v>3</v>
      </c>
      <c r="I37" s="1"/>
      <c r="J37" s="1" t="s">
        <v>3</v>
      </c>
      <c r="K37" s="1" t="s">
        <v>3</v>
      </c>
      <c r="L37" s="1" t="s">
        <v>3</v>
      </c>
      <c r="M37" s="2"/>
    </row>
    <row r="38" spans="1:15" ht="23.25" customHeight="1" x14ac:dyDescent="0.25">
      <c r="A38" s="221"/>
      <c r="B38" s="224"/>
      <c r="C38" s="2" t="s">
        <v>92</v>
      </c>
      <c r="D38" s="20"/>
      <c r="E38" s="29">
        <f>Опитувальник!F100</f>
        <v>0</v>
      </c>
      <c r="F38" s="29">
        <f>Опитувальник!G101</f>
        <v>5</v>
      </c>
      <c r="G38" s="1"/>
      <c r="H38" s="1"/>
      <c r="I38" s="1"/>
      <c r="J38" s="1"/>
      <c r="K38" s="1"/>
      <c r="L38" s="1"/>
      <c r="M38" s="15" t="s">
        <v>72</v>
      </c>
    </row>
    <row r="39" spans="1:15" ht="48.75" customHeight="1" x14ac:dyDescent="0.25">
      <c r="A39" s="226" t="s">
        <v>67</v>
      </c>
      <c r="B39" s="223" t="s">
        <v>23</v>
      </c>
      <c r="C39" s="26" t="s">
        <v>93</v>
      </c>
      <c r="D39" s="32">
        <v>2</v>
      </c>
      <c r="E39" s="67"/>
      <c r="F39" s="67"/>
      <c r="G39" s="5" t="s">
        <v>3</v>
      </c>
      <c r="H39" s="5" t="s">
        <v>3</v>
      </c>
      <c r="I39" s="5"/>
      <c r="J39" s="5" t="s">
        <v>3</v>
      </c>
      <c r="K39" s="5" t="s">
        <v>3</v>
      </c>
      <c r="L39" s="5" t="s">
        <v>3</v>
      </c>
      <c r="M39" s="2"/>
    </row>
    <row r="40" spans="1:15" x14ac:dyDescent="0.25">
      <c r="A40" s="226"/>
      <c r="B40" s="224"/>
      <c r="C40" s="2" t="s">
        <v>24</v>
      </c>
      <c r="D40" s="20">
        <v>2</v>
      </c>
      <c r="E40" s="243">
        <f>Опитувальник!G111</f>
        <v>0</v>
      </c>
      <c r="F40" s="233">
        <f>Опитувальник!G111</f>
        <v>0</v>
      </c>
      <c r="G40" s="5"/>
      <c r="H40" s="5"/>
      <c r="I40" s="5"/>
      <c r="J40" s="5"/>
      <c r="K40" s="5"/>
      <c r="L40" s="5"/>
      <c r="M40" s="193" t="s">
        <v>73</v>
      </c>
    </row>
    <row r="41" spans="1:15" x14ac:dyDescent="0.25">
      <c r="A41" s="226"/>
      <c r="B41" s="224"/>
      <c r="C41" s="2" t="s">
        <v>25</v>
      </c>
      <c r="D41" s="20">
        <v>1</v>
      </c>
      <c r="E41" s="244"/>
      <c r="F41" s="242"/>
      <c r="G41" s="5"/>
      <c r="H41" s="5"/>
      <c r="I41" s="5"/>
      <c r="J41" s="5"/>
      <c r="K41" s="5"/>
      <c r="L41" s="5"/>
      <c r="M41" s="194"/>
    </row>
    <row r="42" spans="1:15" x14ac:dyDescent="0.25">
      <c r="A42" s="226"/>
      <c r="B42" s="224"/>
      <c r="C42" s="2" t="s">
        <v>26</v>
      </c>
      <c r="D42" s="20">
        <v>0</v>
      </c>
      <c r="E42" s="245"/>
      <c r="F42" s="234"/>
      <c r="G42" s="5"/>
      <c r="H42" s="5"/>
      <c r="I42" s="5"/>
      <c r="J42" s="5"/>
      <c r="K42" s="5"/>
      <c r="L42" s="5"/>
      <c r="M42" s="194"/>
    </row>
    <row r="43" spans="1:15" ht="15" customHeight="1" x14ac:dyDescent="0.25">
      <c r="A43" s="252" t="s">
        <v>229</v>
      </c>
      <c r="B43" s="253"/>
      <c r="C43" s="253"/>
      <c r="D43" s="254"/>
      <c r="E43" s="235"/>
      <c r="F43" s="237">
        <f>SUM(F6,F11,F14,F17,F21,F29,F34,F38,F40)</f>
        <v>5</v>
      </c>
      <c r="G43" s="5"/>
      <c r="H43" s="5"/>
      <c r="I43" s="5"/>
      <c r="J43" s="5"/>
      <c r="K43" s="5"/>
      <c r="L43" s="5"/>
      <c r="M43" s="203"/>
    </row>
    <row r="44" spans="1:15" x14ac:dyDescent="0.25">
      <c r="A44" s="255"/>
      <c r="B44" s="256"/>
      <c r="C44" s="256"/>
      <c r="D44" s="257"/>
      <c r="E44" s="236"/>
      <c r="F44" s="238"/>
      <c r="G44" s="5"/>
      <c r="H44" s="5"/>
      <c r="I44" s="5"/>
      <c r="J44" s="5"/>
      <c r="K44" s="5"/>
      <c r="L44" s="5"/>
      <c r="M44" s="263"/>
    </row>
    <row r="45" spans="1:15" hidden="1" x14ac:dyDescent="0.25">
      <c r="A45" s="266"/>
      <c r="B45" s="267"/>
      <c r="C45" s="267"/>
      <c r="D45" s="267"/>
      <c r="E45" s="267"/>
      <c r="F45" s="268"/>
      <c r="G45" s="5"/>
      <c r="H45" s="5"/>
      <c r="I45" s="5"/>
      <c r="J45" s="5"/>
      <c r="K45" s="5"/>
      <c r="L45" s="5"/>
      <c r="M45" s="263"/>
    </row>
    <row r="46" spans="1:15" ht="20.25" customHeight="1" x14ac:dyDescent="0.25">
      <c r="A46" s="269" t="s">
        <v>94</v>
      </c>
      <c r="B46" s="269" t="s">
        <v>56</v>
      </c>
      <c r="C46" s="269"/>
      <c r="D46" s="269"/>
      <c r="E46" s="269"/>
      <c r="F46" s="269"/>
      <c r="G46" s="5"/>
      <c r="H46" s="5"/>
      <c r="I46" s="5"/>
      <c r="J46" s="5"/>
      <c r="K46" s="5"/>
      <c r="L46" s="5"/>
      <c r="M46" s="263"/>
    </row>
    <row r="47" spans="1:15" x14ac:dyDescent="0.25">
      <c r="A47" s="34" t="s">
        <v>6</v>
      </c>
      <c r="B47" s="35" t="s">
        <v>38</v>
      </c>
      <c r="C47" s="10"/>
      <c r="D47" s="16"/>
      <c r="E47" s="67"/>
      <c r="F47" s="67"/>
      <c r="G47" s="5"/>
      <c r="H47" s="5"/>
      <c r="I47" s="5"/>
      <c r="J47" s="5"/>
      <c r="K47" s="5"/>
      <c r="L47" s="5"/>
      <c r="M47" s="204"/>
    </row>
    <row r="48" spans="1:15" x14ac:dyDescent="0.25">
      <c r="A48" s="246" t="s">
        <v>10</v>
      </c>
      <c r="B48" s="249" t="s">
        <v>44</v>
      </c>
      <c r="C48" s="6" t="s">
        <v>45</v>
      </c>
      <c r="D48" s="16">
        <v>19</v>
      </c>
      <c r="E48" s="264">
        <f>Опитувальник!F140</f>
        <v>0</v>
      </c>
      <c r="F48" s="233">
        <f>Опитувальник!G140</f>
        <v>0</v>
      </c>
      <c r="G48" s="11"/>
      <c r="H48" s="11"/>
      <c r="I48" s="11"/>
      <c r="J48" s="11"/>
      <c r="K48" s="11"/>
      <c r="L48" s="5" t="s">
        <v>3</v>
      </c>
      <c r="M48" s="198" t="s">
        <v>40</v>
      </c>
      <c r="N48" s="196" t="s">
        <v>39</v>
      </c>
      <c r="O48" s="8"/>
    </row>
    <row r="49" spans="1:15" x14ac:dyDescent="0.25">
      <c r="A49" s="247"/>
      <c r="B49" s="250"/>
      <c r="C49" s="6" t="s">
        <v>54</v>
      </c>
      <c r="D49" s="16">
        <v>17</v>
      </c>
      <c r="E49" s="258"/>
      <c r="F49" s="242"/>
      <c r="G49" s="11"/>
      <c r="H49" s="11"/>
      <c r="I49" s="11"/>
      <c r="J49" s="11"/>
      <c r="K49" s="5" t="s">
        <v>3</v>
      </c>
      <c r="L49" s="11"/>
      <c r="M49" s="199"/>
      <c r="N49" s="196"/>
      <c r="O49" s="8"/>
    </row>
    <row r="50" spans="1:15" x14ac:dyDescent="0.25">
      <c r="A50" s="247"/>
      <c r="B50" s="250"/>
      <c r="C50" s="6" t="s">
        <v>46</v>
      </c>
      <c r="D50" s="16">
        <v>14</v>
      </c>
      <c r="E50" s="258"/>
      <c r="F50" s="242"/>
      <c r="G50" s="11"/>
      <c r="H50" s="11"/>
      <c r="I50" s="11"/>
      <c r="J50" s="5" t="s">
        <v>3</v>
      </c>
      <c r="K50" s="11"/>
      <c r="L50" s="11"/>
      <c r="M50" s="199"/>
      <c r="N50" s="196"/>
      <c r="O50" s="8"/>
    </row>
    <row r="51" spans="1:15" x14ac:dyDescent="0.25">
      <c r="A51" s="248"/>
      <c r="B51" s="251"/>
      <c r="C51" s="6" t="s">
        <v>47</v>
      </c>
      <c r="D51" s="16">
        <v>10</v>
      </c>
      <c r="E51" s="206"/>
      <c r="F51" s="234"/>
      <c r="G51" s="5" t="s">
        <v>3</v>
      </c>
      <c r="H51" s="5" t="s">
        <v>3</v>
      </c>
      <c r="I51" s="5" t="s">
        <v>3</v>
      </c>
      <c r="J51" s="11"/>
      <c r="K51" s="11"/>
      <c r="L51" s="11"/>
      <c r="M51" s="200"/>
      <c r="N51" s="196"/>
      <c r="O51" s="8"/>
    </row>
    <row r="52" spans="1:15" x14ac:dyDescent="0.25">
      <c r="A52" s="246" t="s">
        <v>11</v>
      </c>
      <c r="B52" s="249" t="s">
        <v>68</v>
      </c>
      <c r="C52" s="6" t="s">
        <v>45</v>
      </c>
      <c r="D52" s="16">
        <v>20</v>
      </c>
      <c r="E52" s="205">
        <f>Опитувальник!F141</f>
        <v>0</v>
      </c>
      <c r="F52" s="233">
        <f>Опитувальник!G141</f>
        <v>0</v>
      </c>
      <c r="G52" s="11"/>
      <c r="H52" s="11"/>
      <c r="I52" s="11"/>
      <c r="J52" s="11"/>
      <c r="K52" s="11"/>
      <c r="L52" s="5" t="s">
        <v>3</v>
      </c>
      <c r="M52" s="198" t="s">
        <v>42</v>
      </c>
      <c r="N52" s="196"/>
    </row>
    <row r="53" spans="1:15" x14ac:dyDescent="0.25">
      <c r="A53" s="247"/>
      <c r="B53" s="250"/>
      <c r="C53" s="6" t="s">
        <v>54</v>
      </c>
      <c r="D53" s="16">
        <v>18</v>
      </c>
      <c r="E53" s="258"/>
      <c r="F53" s="221"/>
      <c r="G53" s="11"/>
      <c r="H53" s="11"/>
      <c r="I53" s="11"/>
      <c r="J53" s="11"/>
      <c r="K53" s="5" t="s">
        <v>3</v>
      </c>
      <c r="L53" s="11"/>
      <c r="M53" s="199"/>
      <c r="N53" s="196"/>
    </row>
    <row r="54" spans="1:15" x14ac:dyDescent="0.25">
      <c r="A54" s="247"/>
      <c r="B54" s="250"/>
      <c r="C54" s="6" t="s">
        <v>46</v>
      </c>
      <c r="D54" s="16">
        <v>15</v>
      </c>
      <c r="E54" s="258"/>
      <c r="F54" s="221"/>
      <c r="G54" s="11"/>
      <c r="H54" s="11"/>
      <c r="I54" s="11"/>
      <c r="J54" s="5" t="s">
        <v>3</v>
      </c>
      <c r="K54" s="11"/>
      <c r="L54" s="11"/>
      <c r="M54" s="199"/>
      <c r="N54" s="196"/>
    </row>
    <row r="55" spans="1:15" x14ac:dyDescent="0.25">
      <c r="A55" s="248"/>
      <c r="B55" s="251"/>
      <c r="C55" s="6" t="s">
        <v>47</v>
      </c>
      <c r="D55" s="16">
        <v>10</v>
      </c>
      <c r="E55" s="206"/>
      <c r="F55" s="222"/>
      <c r="G55" s="5" t="s">
        <v>3</v>
      </c>
      <c r="H55" s="5" t="s">
        <v>3</v>
      </c>
      <c r="I55" s="5" t="s">
        <v>3</v>
      </c>
      <c r="J55" s="11"/>
      <c r="K55" s="11"/>
      <c r="L55" s="11"/>
      <c r="M55" s="199"/>
      <c r="N55" s="196"/>
    </row>
    <row r="56" spans="1:15" x14ac:dyDescent="0.25">
      <c r="A56" s="203" t="s">
        <v>7</v>
      </c>
      <c r="B56" s="205" t="s">
        <v>69</v>
      </c>
      <c r="C56" s="6" t="s">
        <v>45</v>
      </c>
      <c r="D56" s="16">
        <v>20</v>
      </c>
      <c r="E56" s="205">
        <f>Опитувальник!F142</f>
        <v>0</v>
      </c>
      <c r="F56" s="233">
        <f>Опитувальник!G142</f>
        <v>0</v>
      </c>
      <c r="G56" s="11"/>
      <c r="H56" s="11"/>
      <c r="I56" s="11"/>
      <c r="J56" s="11"/>
      <c r="K56" s="11"/>
      <c r="L56" s="5" t="s">
        <v>3</v>
      </c>
      <c r="M56" s="198" t="s">
        <v>41</v>
      </c>
      <c r="N56" s="196"/>
    </row>
    <row r="57" spans="1:15" x14ac:dyDescent="0.25">
      <c r="A57" s="263"/>
      <c r="B57" s="258"/>
      <c r="C57" s="6" t="s">
        <v>54</v>
      </c>
      <c r="D57" s="16">
        <v>18</v>
      </c>
      <c r="E57" s="258"/>
      <c r="F57" s="221"/>
      <c r="G57" s="11"/>
      <c r="H57" s="11"/>
      <c r="I57" s="11"/>
      <c r="J57" s="11"/>
      <c r="K57" s="5" t="s">
        <v>3</v>
      </c>
      <c r="L57" s="11"/>
      <c r="M57" s="199"/>
      <c r="N57" s="196"/>
    </row>
    <row r="58" spans="1:15" x14ac:dyDescent="0.25">
      <c r="A58" s="263"/>
      <c r="B58" s="258"/>
      <c r="C58" s="6" t="s">
        <v>46</v>
      </c>
      <c r="D58" s="16">
        <v>15</v>
      </c>
      <c r="E58" s="258"/>
      <c r="F58" s="221"/>
      <c r="G58" s="11"/>
      <c r="H58" s="11"/>
      <c r="I58" s="11"/>
      <c r="J58" s="5" t="s">
        <v>3</v>
      </c>
      <c r="K58" s="11"/>
      <c r="L58" s="11"/>
      <c r="M58" s="199"/>
      <c r="N58" s="196"/>
    </row>
    <row r="59" spans="1:15" x14ac:dyDescent="0.25">
      <c r="A59" s="204"/>
      <c r="B59" s="206"/>
      <c r="C59" s="6" t="s">
        <v>47</v>
      </c>
      <c r="D59" s="16">
        <v>10</v>
      </c>
      <c r="E59" s="206"/>
      <c r="F59" s="222"/>
      <c r="G59" s="5" t="s">
        <v>3</v>
      </c>
      <c r="H59" s="5" t="s">
        <v>3</v>
      </c>
      <c r="I59" s="5" t="s">
        <v>3</v>
      </c>
      <c r="J59" s="11"/>
      <c r="K59" s="11"/>
      <c r="L59" s="11"/>
      <c r="M59" s="199"/>
      <c r="N59" s="197"/>
    </row>
    <row r="60" spans="1:15" x14ac:dyDescent="0.25">
      <c r="A60" s="203" t="s">
        <v>14</v>
      </c>
      <c r="B60" s="205" t="s">
        <v>43</v>
      </c>
      <c r="C60" s="27">
        <v>0.45</v>
      </c>
      <c r="D60" s="16">
        <v>2</v>
      </c>
      <c r="E60" s="264">
        <f>Опитувальник!F178</f>
        <v>0</v>
      </c>
      <c r="F60" s="220">
        <f>Опитувальник!F179</f>
        <v>0</v>
      </c>
      <c r="G60" s="5"/>
      <c r="H60" s="7"/>
      <c r="I60" s="7"/>
      <c r="J60" s="7"/>
      <c r="K60" s="7"/>
      <c r="L60" s="7"/>
      <c r="M60" s="198"/>
    </row>
    <row r="61" spans="1:15" x14ac:dyDescent="0.25">
      <c r="A61" s="263"/>
      <c r="B61" s="258"/>
      <c r="C61" s="27">
        <v>0.5</v>
      </c>
      <c r="D61" s="16">
        <v>4</v>
      </c>
      <c r="E61" s="258"/>
      <c r="F61" s="221"/>
      <c r="G61" s="7"/>
      <c r="H61" s="5"/>
      <c r="I61" s="5" t="s">
        <v>3</v>
      </c>
      <c r="J61" s="7"/>
      <c r="K61" s="7"/>
      <c r="L61" s="7"/>
      <c r="M61" s="199"/>
    </row>
    <row r="62" spans="1:15" x14ac:dyDescent="0.25">
      <c r="A62" s="263"/>
      <c r="B62" s="258"/>
      <c r="C62" s="27">
        <v>0.6</v>
      </c>
      <c r="D62" s="16">
        <v>6</v>
      </c>
      <c r="E62" s="258"/>
      <c r="F62" s="221"/>
      <c r="G62" s="7"/>
      <c r="H62" s="7"/>
      <c r="I62" s="7"/>
      <c r="J62" s="5" t="s">
        <v>3</v>
      </c>
      <c r="K62" s="7"/>
      <c r="L62" s="7"/>
      <c r="M62" s="199"/>
    </row>
    <row r="63" spans="1:15" x14ac:dyDescent="0.25">
      <c r="A63" s="263"/>
      <c r="B63" s="258"/>
      <c r="C63" s="27">
        <v>0.7</v>
      </c>
      <c r="D63" s="16">
        <v>8</v>
      </c>
      <c r="E63" s="258"/>
      <c r="F63" s="221"/>
      <c r="G63" s="7"/>
      <c r="H63" s="7"/>
      <c r="I63" s="7"/>
      <c r="J63" s="7"/>
      <c r="K63" s="5" t="s">
        <v>3</v>
      </c>
      <c r="L63" s="7"/>
      <c r="M63" s="199"/>
    </row>
    <row r="64" spans="1:15" x14ac:dyDescent="0.25">
      <c r="A64" s="204"/>
      <c r="B64" s="206"/>
      <c r="C64" s="27">
        <v>0.8</v>
      </c>
      <c r="D64" s="16">
        <v>10</v>
      </c>
      <c r="E64" s="206"/>
      <c r="F64" s="222"/>
      <c r="G64" s="7"/>
      <c r="H64" s="7"/>
      <c r="I64" s="7"/>
      <c r="J64" s="7"/>
      <c r="K64" s="7"/>
      <c r="L64" s="5" t="s">
        <v>3</v>
      </c>
      <c r="M64" s="199"/>
    </row>
    <row r="65" spans="1:13" ht="18.75" x14ac:dyDescent="0.25">
      <c r="A65" s="265" t="s">
        <v>95</v>
      </c>
      <c r="B65" s="265"/>
      <c r="C65" s="265"/>
      <c r="D65" s="265"/>
      <c r="E65" s="265"/>
      <c r="F65" s="90">
        <f>SUM(F48,F52,F56,F60)</f>
        <v>0</v>
      </c>
      <c r="G65" s="1"/>
      <c r="H65" s="1"/>
      <c r="I65" s="1"/>
      <c r="J65" s="1"/>
      <c r="K65" s="1"/>
      <c r="L65" s="1"/>
      <c r="M65" s="199"/>
    </row>
    <row r="66" spans="1:13" x14ac:dyDescent="0.25">
      <c r="A66" s="24"/>
      <c r="B66" s="14" t="s">
        <v>33</v>
      </c>
      <c r="C66" s="12" t="s">
        <v>19</v>
      </c>
      <c r="D66" s="12"/>
      <c r="E66" s="87">
        <f>(F65+F43)*0.05</f>
        <v>0.25</v>
      </c>
      <c r="F66" s="24"/>
      <c r="G66" s="5"/>
      <c r="H66" s="5"/>
      <c r="I66" s="5"/>
      <c r="J66" s="5"/>
      <c r="K66" s="5"/>
      <c r="L66" s="17"/>
      <c r="M66" s="200"/>
    </row>
    <row r="67" spans="1:13" ht="45" x14ac:dyDescent="0.25">
      <c r="A67" s="246"/>
      <c r="B67" s="6" t="s">
        <v>27</v>
      </c>
      <c r="C67" s="6" t="s">
        <v>30</v>
      </c>
      <c r="D67" s="16">
        <v>1</v>
      </c>
      <c r="E67" s="205">
        <f>Опитувальник!G187</f>
        <v>0</v>
      </c>
      <c r="F67" s="237">
        <f>IF(Опитувальник!G187&gt;E66,E66,E67)</f>
        <v>0</v>
      </c>
      <c r="G67" s="5"/>
      <c r="H67" s="5"/>
      <c r="I67" s="5"/>
      <c r="J67" s="5"/>
      <c r="K67" s="5"/>
      <c r="L67" s="5"/>
      <c r="M67" s="16" t="s">
        <v>34</v>
      </c>
    </row>
    <row r="68" spans="1:13" ht="60" x14ac:dyDescent="0.25">
      <c r="A68" s="247"/>
      <c r="B68" s="6" t="s">
        <v>28</v>
      </c>
      <c r="C68" s="6" t="s">
        <v>31</v>
      </c>
      <c r="D68" s="16">
        <v>1</v>
      </c>
      <c r="E68" s="258"/>
      <c r="F68" s="259"/>
      <c r="G68" s="5"/>
      <c r="H68" s="5"/>
      <c r="I68" s="5"/>
      <c r="J68" s="5"/>
      <c r="K68" s="5"/>
      <c r="L68" s="5"/>
      <c r="M68" s="16" t="s">
        <v>35</v>
      </c>
    </row>
    <row r="69" spans="1:13" ht="75" x14ac:dyDescent="0.25">
      <c r="A69" s="247"/>
      <c r="B69" s="6" t="s">
        <v>231</v>
      </c>
      <c r="C69" s="6" t="s">
        <v>30</v>
      </c>
      <c r="D69" s="16"/>
      <c r="E69" s="258"/>
      <c r="F69" s="259"/>
      <c r="G69" s="5"/>
      <c r="H69" s="5"/>
      <c r="I69" s="5"/>
      <c r="J69" s="5"/>
      <c r="K69" s="5"/>
      <c r="L69" s="5"/>
      <c r="M69" s="16"/>
    </row>
    <row r="70" spans="1:13" ht="75" x14ac:dyDescent="0.25">
      <c r="A70" s="248"/>
      <c r="B70" s="6" t="s">
        <v>29</v>
      </c>
      <c r="C70" s="6" t="s">
        <v>32</v>
      </c>
      <c r="D70" s="16">
        <v>1</v>
      </c>
      <c r="E70" s="206"/>
      <c r="F70" s="260"/>
      <c r="G70" s="5"/>
      <c r="H70" s="5"/>
      <c r="I70" s="5"/>
      <c r="J70" s="5"/>
      <c r="K70" s="5"/>
      <c r="L70" s="5"/>
      <c r="M70" s="16" t="s">
        <v>36</v>
      </c>
    </row>
    <row r="71" spans="1:13" ht="49.5" customHeight="1" x14ac:dyDescent="0.25">
      <c r="A71" s="36"/>
      <c r="B71" s="13"/>
      <c r="C71" s="13"/>
      <c r="D71" s="13"/>
      <c r="E71" s="13"/>
      <c r="F71" s="23"/>
      <c r="G71" s="262" t="s">
        <v>37</v>
      </c>
      <c r="H71" s="262"/>
      <c r="I71" s="262"/>
      <c r="J71" s="262"/>
      <c r="K71" s="262"/>
      <c r="L71" s="262"/>
      <c r="M71" s="21"/>
    </row>
    <row r="72" spans="1:13" ht="18.75" x14ac:dyDescent="0.25">
      <c r="A72" s="36"/>
      <c r="B72" s="13"/>
      <c r="C72" s="13"/>
      <c r="D72" s="13"/>
      <c r="E72" s="13"/>
      <c r="F72" s="23"/>
      <c r="G72" s="270" t="s">
        <v>225</v>
      </c>
      <c r="H72" s="270"/>
      <c r="I72" s="270"/>
      <c r="J72" s="270"/>
      <c r="K72" s="270"/>
      <c r="L72" s="270"/>
      <c r="M72" s="21"/>
    </row>
    <row r="73" spans="1:13" ht="31.5" customHeight="1" x14ac:dyDescent="0.25">
      <c r="A73" s="261" t="s">
        <v>96</v>
      </c>
      <c r="B73" s="261"/>
      <c r="C73" s="261"/>
      <c r="D73" s="261"/>
      <c r="E73" s="261"/>
      <c r="F73" s="88">
        <f>F43+F65+F67</f>
        <v>5</v>
      </c>
      <c r="G73" s="1">
        <f>SUM($D$6,$D$10,$D$13,$D$16,$D$20,$D$27,$D$37,$D$39,$D$51,$D$55,$D$59,$D$60)+2</f>
        <v>49</v>
      </c>
      <c r="H73" s="1">
        <f>SUM($D$6,$D$10,$D$13,$D$16,$D$20,$D$27,$D$37,$D$39,$D$51,$D$55,$D$59,$D$61)+2</f>
        <v>51</v>
      </c>
      <c r="I73" s="1">
        <f>SUM($D$7,$D$10,$D$13,$D$16,$D$20,$D$27,$D$37,$D$39,$D$51,$D$55,$D$59,$D$61)+2</f>
        <v>53</v>
      </c>
      <c r="J73" s="1">
        <f>SUM($D$7,$D$10,$D$13,$D$16,$D$20,$D$27,$D$37,$D$39,$D$50,$D$54,$D$58,$D$62)+2</f>
        <v>69</v>
      </c>
      <c r="K73" s="1">
        <f>SUM($D$7,$D$10,$D$13,$D$16,$D$20,$D$27,$D$37,$D$39,$D$49,$D$53,$D$57,$D$63)+2</f>
        <v>80</v>
      </c>
      <c r="L73" s="1">
        <f>SUM($D$7,$D$10,$D$13,$D$16,$D$20,$D$27,$D$37,$D$39,$D$48,$D$52,$D$56,$D$64)+2</f>
        <v>88</v>
      </c>
      <c r="M73" s="13"/>
    </row>
    <row r="74" spans="1:13" customFormat="1" ht="18.75" x14ac:dyDescent="0.25">
      <c r="B74" s="93"/>
      <c r="C74" s="93"/>
      <c r="D74" s="94"/>
      <c r="E74" s="93"/>
      <c r="G74" s="270" t="s">
        <v>221</v>
      </c>
      <c r="H74" s="270"/>
      <c r="I74" s="270"/>
      <c r="J74" s="270"/>
      <c r="K74" s="270"/>
      <c r="L74" s="270"/>
      <c r="M74" s="94"/>
    </row>
    <row r="75" spans="1:13" customFormat="1" ht="28.5" x14ac:dyDescent="0.45">
      <c r="B75" s="93"/>
      <c r="C75" s="93"/>
      <c r="D75" s="94"/>
      <c r="E75" s="93"/>
      <c r="F75" s="95"/>
      <c r="G75" s="1">
        <f>SUM($D$6,$D$10,$D$13,$D$16,$D$20,$D$27,$D$37,$D$39,$D$51,$D$55,$D$59,$D$60)+3</f>
        <v>50</v>
      </c>
      <c r="H75" s="1">
        <f>SUM($D$6,$D$10,$D$13,$D$16,$D$20,$D$27,$D$37,$D$39,$D$51,$D$55,$D$59,$D$61)+3</f>
        <v>52</v>
      </c>
      <c r="I75" s="1">
        <f>SUM($D$7,$D$10,$D$13,$D$16,$D$20,$D$27,$D$37,$D$39,$D$51,$D$55,$D$59,$D$61)+3</f>
        <v>54</v>
      </c>
      <c r="J75" s="1">
        <f>SUM($D$7,$D$10,$D$13,$D$16,$D$20,$D$27,$D$37,$D$39,$D$50,$D$54,$D$58,$D$62)+3</f>
        <v>70</v>
      </c>
      <c r="K75" s="1">
        <f>SUM($D$7,$D$10,$D$13,$D$16,$D$20,$D$27,$D$37,$D$39,$D$49,$D$53,$D$57,$D$63)+3</f>
        <v>81</v>
      </c>
      <c r="L75" s="1">
        <f>SUM($D$7,$D$10,$D$13,$D$16,$D$20,$D$27,$D$37,$D$39,$D$48,$D$52,$D$56,$D$64)+3</f>
        <v>89</v>
      </c>
      <c r="M75" s="94"/>
    </row>
    <row r="76" spans="1:13" customFormat="1" ht="18.75" x14ac:dyDescent="0.25">
      <c r="B76" s="93"/>
      <c r="C76" s="93"/>
      <c r="D76" s="94"/>
      <c r="E76" s="93"/>
      <c r="G76" s="270" t="s">
        <v>222</v>
      </c>
      <c r="H76" s="270"/>
      <c r="I76" s="270"/>
      <c r="J76" s="270"/>
      <c r="K76" s="270"/>
      <c r="L76" s="270"/>
      <c r="M76" s="94"/>
    </row>
    <row r="77" spans="1:13" customFormat="1" ht="28.5" x14ac:dyDescent="0.45">
      <c r="B77" s="93"/>
      <c r="C77" s="93"/>
      <c r="D77" s="94"/>
      <c r="E77" s="93"/>
      <c r="F77" s="95"/>
      <c r="G77" s="1">
        <f>SUM($D$6,$D$10,$D$13,$D$16,$D$20,$D$27,$D$37,$D$39,$D$51,$D$55,$D$59,$D$60)+4</f>
        <v>51</v>
      </c>
      <c r="H77" s="1">
        <f>SUM($D$6,$D$10,$D$13,$D$16,$D$20,$D$27,$D$37,$D$39,$D$51,$D$55,$D$59,$D$61)+4</f>
        <v>53</v>
      </c>
      <c r="I77" s="1">
        <f>SUM($D$7,$D$10,$D$13,$D$16,$D$20,$D$27,$D$37,$D$39,$D$51,$D$55,$D$59,$D$61)+4</f>
        <v>55</v>
      </c>
      <c r="J77" s="1">
        <f>SUM($D$7,$D$10,$D$13,$D$16,$D$20,$D$27,$D$37,$D$39,$D$50,$D$54,$D$58,$D$62)+4</f>
        <v>71</v>
      </c>
      <c r="K77" s="1">
        <f>SUM($D$7,$D$10,$D$13,$D$16,$D$20,$D$27,$D$37,$D$39,$D$49,$D$53,$D$57,$D$63)+4</f>
        <v>82</v>
      </c>
      <c r="L77" s="1">
        <f>SUM($D$7,$D$10,$D$13,$D$16,$D$20,$D$27,$D$37,$D$39,$D$48,$D$52,$D$56,$D$64)+4</f>
        <v>90</v>
      </c>
      <c r="M77" s="94"/>
    </row>
    <row r="78" spans="1:13" customFormat="1" ht="18.75" x14ac:dyDescent="0.25">
      <c r="B78" s="93"/>
      <c r="C78" s="93"/>
      <c r="D78" s="94"/>
      <c r="E78" s="93"/>
      <c r="G78" s="270" t="s">
        <v>223</v>
      </c>
      <c r="H78" s="270"/>
      <c r="I78" s="270"/>
      <c r="J78" s="270"/>
      <c r="K78" s="270"/>
      <c r="L78" s="270"/>
      <c r="M78" s="94"/>
    </row>
    <row r="79" spans="1:13" customFormat="1" ht="28.5" x14ac:dyDescent="0.45">
      <c r="B79" s="93"/>
      <c r="C79" s="93"/>
      <c r="D79" s="94"/>
      <c r="E79" s="93"/>
      <c r="F79" s="95"/>
      <c r="G79" s="1">
        <f>SUM($D$6,$D$10,$D$13,$D$16,$D$20,$D$27,$D$37,$D$39,$D$51,$D$55,$D$59,$D$60)+5</f>
        <v>52</v>
      </c>
      <c r="H79" s="1">
        <f>SUM($D$6,$D$10,$D$13,$D$16,$D$20,$D$27,$D$37,$D$39,$D$51,$D$55,$D$59,$D$61)+5</f>
        <v>54</v>
      </c>
      <c r="I79" s="1">
        <f>SUM($D$7,$D$10,$D$13,$D$16,$D$20,$D$27,$D$37,$D$39,$D$51,$D$55,$D$59,$D$61)+5</f>
        <v>56</v>
      </c>
      <c r="J79" s="1">
        <f>SUM($D$7,$D$10,$D$13,$D$16,$D$20,$D$27,$D$37,$D$39,$D$50,$D$54,$D$58,$D$62)+5</f>
        <v>72</v>
      </c>
      <c r="K79" s="1">
        <f>SUM($D$7,$D$10,$D$13,$D$16,$D$20,$D$27,$D$37,$D$39,$D$49,$D$53,$D$57,$D$63)+5</f>
        <v>83</v>
      </c>
      <c r="L79" s="1">
        <f>SUM($D$7,$D$10,$D$13,$D$16,$D$20,$D$27,$D$37,$D$39,$D$48,$D$52,$D$56,$D$64)+5</f>
        <v>91</v>
      </c>
      <c r="M79" s="94"/>
    </row>
    <row r="80" spans="1:13" customFormat="1" ht="18.75" x14ac:dyDescent="0.25">
      <c r="B80" s="93"/>
      <c r="C80" s="93"/>
      <c r="D80" s="94"/>
      <c r="E80" s="93"/>
      <c r="G80" s="270" t="s">
        <v>224</v>
      </c>
      <c r="H80" s="270"/>
      <c r="I80" s="270"/>
      <c r="J80" s="270"/>
      <c r="K80" s="270"/>
      <c r="L80" s="270"/>
      <c r="M80" s="94"/>
    </row>
    <row r="81" spans="2:13" customFormat="1" ht="28.5" x14ac:dyDescent="0.45">
      <c r="B81" s="93"/>
      <c r="C81" s="93"/>
      <c r="D81" s="94"/>
      <c r="E81" s="93"/>
      <c r="F81" s="95"/>
      <c r="G81" s="1">
        <f>SUM($D$6,$D$10,$D$13,$D$16,$D$20,$D$27,$D$37,$D$39,$D$51,$D$55,$D$59,$D$60)+6</f>
        <v>53</v>
      </c>
      <c r="H81" s="1">
        <f>SUM($D$6,$D$10,$D$13,$D$16,$D$20,$D$27,$D$37,$D$39,$D$51,$D$55,$D$59,$D$61)+6</f>
        <v>55</v>
      </c>
      <c r="I81" s="1">
        <f>SUM($D$7,$D$10,$D$13,$D$16,$D$20,$D$27,$D$37,$D$39,$D$51,$D$55,$D$59,$D$61)+6</f>
        <v>57</v>
      </c>
      <c r="J81" s="1">
        <f>SUM($D$7,$D$10,$D$13,$D$16,$D$20,$D$27,$D$37,$D$39,$D$50,$D$54,$D$58,$D$62)+6</f>
        <v>73</v>
      </c>
      <c r="K81" s="1">
        <f>SUM($D$7,$D$10,$D$13,$D$16,$D$20,$D$27,$D$37,$D$39,$D$49,$D$53,$D$57,$D$63)+6</f>
        <v>84</v>
      </c>
      <c r="L81" s="1">
        <f>SUM($D$7,$D$10,$D$13,$D$16,$D$20,$D$27,$D$37,$D$39,$D$48,$D$52,$D$56,$D$64)+6</f>
        <v>92</v>
      </c>
      <c r="M81" s="94"/>
    </row>
    <row r="82" spans="2:13" x14ac:dyDescent="0.25">
      <c r="B82" s="8"/>
      <c r="C82" s="8"/>
      <c r="D82" s="8"/>
      <c r="E82" s="8"/>
    </row>
    <row r="83" spans="2:13" x14ac:dyDescent="0.25">
      <c r="B83" s="8"/>
      <c r="C83" s="8"/>
      <c r="D83" s="8"/>
      <c r="E83" s="8"/>
    </row>
    <row r="84" spans="2:13" x14ac:dyDescent="0.25">
      <c r="B84" s="8"/>
      <c r="C84" s="8"/>
      <c r="D84" s="8"/>
      <c r="E84" s="8"/>
    </row>
    <row r="85" spans="2:13" x14ac:dyDescent="0.25">
      <c r="B85" s="8"/>
      <c r="C85" s="8"/>
      <c r="D85" s="8"/>
      <c r="E85" s="8"/>
    </row>
    <row r="86" spans="2:13" x14ac:dyDescent="0.25">
      <c r="B86" s="8"/>
      <c r="C86" s="8"/>
      <c r="D86" s="8"/>
      <c r="E86" s="8"/>
    </row>
    <row r="87" spans="2:13" x14ac:dyDescent="0.25">
      <c r="B87" s="8"/>
      <c r="C87" s="8"/>
      <c r="D87" s="8"/>
      <c r="E87" s="8"/>
    </row>
    <row r="88" spans="2:13" x14ac:dyDescent="0.25">
      <c r="B88" s="8"/>
      <c r="C88" s="8"/>
      <c r="D88" s="8"/>
      <c r="E88" s="8"/>
    </row>
    <row r="89" spans="2:13" x14ac:dyDescent="0.25">
      <c r="B89" s="8"/>
      <c r="C89" s="8"/>
      <c r="D89" s="8"/>
      <c r="E89" s="8"/>
    </row>
    <row r="90" spans="2:13" x14ac:dyDescent="0.25">
      <c r="B90" s="8"/>
      <c r="C90" s="8"/>
      <c r="D90" s="8"/>
      <c r="E90" s="8"/>
    </row>
    <row r="91" spans="2:13" x14ac:dyDescent="0.25">
      <c r="B91" s="8"/>
      <c r="C91" s="8"/>
      <c r="D91" s="8"/>
      <c r="E91" s="8"/>
    </row>
    <row r="92" spans="2:13" x14ac:dyDescent="0.25">
      <c r="B92" s="8"/>
      <c r="C92" s="8"/>
      <c r="D92" s="8"/>
      <c r="E92" s="8"/>
    </row>
    <row r="93" spans="2:13" x14ac:dyDescent="0.25">
      <c r="B93" s="8"/>
      <c r="C93" s="8"/>
      <c r="D93" s="8"/>
      <c r="E93" s="8"/>
    </row>
    <row r="94" spans="2:13" x14ac:dyDescent="0.25">
      <c r="B94" s="8"/>
      <c r="C94" s="8"/>
      <c r="D94" s="8"/>
      <c r="E94" s="8"/>
    </row>
    <row r="95" spans="2:13" x14ac:dyDescent="0.25">
      <c r="B95" s="8"/>
      <c r="C95" s="8"/>
      <c r="D95" s="8"/>
      <c r="E95" s="8"/>
    </row>
    <row r="96" spans="2:13" x14ac:dyDescent="0.25">
      <c r="B96" s="8"/>
      <c r="C96" s="8"/>
      <c r="D96" s="8"/>
      <c r="E96" s="8"/>
    </row>
    <row r="97" spans="2:5" x14ac:dyDescent="0.25">
      <c r="B97" s="8"/>
      <c r="C97" s="8"/>
      <c r="D97" s="8"/>
      <c r="E97" s="8"/>
    </row>
    <row r="98" spans="2:5" x14ac:dyDescent="0.25">
      <c r="B98" s="8"/>
      <c r="C98" s="8"/>
      <c r="D98" s="8"/>
      <c r="E98" s="8"/>
    </row>
    <row r="99" spans="2:5" x14ac:dyDescent="0.25">
      <c r="B99" s="8"/>
      <c r="C99" s="8"/>
      <c r="D99" s="8"/>
      <c r="E99" s="8"/>
    </row>
    <row r="100" spans="2:5" x14ac:dyDescent="0.25">
      <c r="B100" s="8"/>
      <c r="C100" s="8"/>
      <c r="D100" s="8"/>
      <c r="E100" s="8"/>
    </row>
    <row r="101" spans="2:5" x14ac:dyDescent="0.25">
      <c r="B101" s="8"/>
      <c r="C101" s="8"/>
      <c r="D101" s="8"/>
      <c r="E101" s="8"/>
    </row>
    <row r="102" spans="2:5" x14ac:dyDescent="0.25">
      <c r="B102" s="8"/>
    </row>
    <row r="103" spans="2:5" x14ac:dyDescent="0.25">
      <c r="B103" s="8"/>
    </row>
    <row r="104" spans="2:5" x14ac:dyDescent="0.25">
      <c r="B104" s="8"/>
    </row>
    <row r="105" spans="2:5" x14ac:dyDescent="0.25">
      <c r="B105" s="8"/>
    </row>
    <row r="106" spans="2:5" x14ac:dyDescent="0.25">
      <c r="B106" s="8"/>
    </row>
    <row r="107" spans="2:5" x14ac:dyDescent="0.25">
      <c r="B107" s="8"/>
    </row>
    <row r="108" spans="2:5" x14ac:dyDescent="0.25">
      <c r="B108" s="8"/>
    </row>
    <row r="109" spans="2:5" x14ac:dyDescent="0.25">
      <c r="B109" s="8"/>
    </row>
    <row r="110" spans="2:5" x14ac:dyDescent="0.25">
      <c r="B110" s="8"/>
    </row>
    <row r="111" spans="2:5" x14ac:dyDescent="0.25">
      <c r="B111" s="8"/>
    </row>
    <row r="112" spans="2:5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</sheetData>
  <sheetProtection algorithmName="SHA-512" hashValue="CJYFsybs4il6UXPkqoBrUF6Zpt/FQ13xVAGA9mIUXC8K159WtEGeZmauS3pxESgyY+di8lfrnBFe+fHHRxNDPA==" saltValue="UUZaGU48cc9TWovwXSELFQ==" spinCount="100000" sheet="1" objects="1" scenarios="1" formatColumns="0" formatRows="0"/>
  <protectedRanges>
    <protectedRange sqref="F11 F14" name="Діапазон1_1"/>
    <protectedRange sqref="F17" name="Діапазон1_2"/>
    <protectedRange sqref="F21" name="Діапазон1_3"/>
    <protectedRange sqref="E29:E32" name="Діапазон1_4"/>
    <protectedRange sqref="F37:F38" name="Діапазон1_6"/>
    <protectedRange sqref="F40:F42" name="Діапазон1_7"/>
    <protectedRange sqref="F6" name="Діапазон1_2_1"/>
  </protectedRanges>
  <mergeCells count="95">
    <mergeCell ref="G74:L74"/>
    <mergeCell ref="G76:L76"/>
    <mergeCell ref="G78:L78"/>
    <mergeCell ref="G80:L80"/>
    <mergeCell ref="G72:L72"/>
    <mergeCell ref="M43:M47"/>
    <mergeCell ref="M60:M66"/>
    <mergeCell ref="E48:E51"/>
    <mergeCell ref="F48:F51"/>
    <mergeCell ref="E52:E55"/>
    <mergeCell ref="F52:F55"/>
    <mergeCell ref="E56:E59"/>
    <mergeCell ref="F56:F59"/>
    <mergeCell ref="E60:E64"/>
    <mergeCell ref="A65:E65"/>
    <mergeCell ref="A56:A59"/>
    <mergeCell ref="F60:F64"/>
    <mergeCell ref="B56:B59"/>
    <mergeCell ref="A45:F45"/>
    <mergeCell ref="A46:F46"/>
    <mergeCell ref="A48:A51"/>
    <mergeCell ref="E67:E70"/>
    <mergeCell ref="F67:F70"/>
    <mergeCell ref="A73:E73"/>
    <mergeCell ref="G71:L71"/>
    <mergeCell ref="A60:A64"/>
    <mergeCell ref="B60:B64"/>
    <mergeCell ref="A67:A70"/>
    <mergeCell ref="A52:A55"/>
    <mergeCell ref="B52:B55"/>
    <mergeCell ref="B48:B51"/>
    <mergeCell ref="A33:A36"/>
    <mergeCell ref="B33:B36"/>
    <mergeCell ref="A43:D44"/>
    <mergeCell ref="E34:E36"/>
    <mergeCell ref="F34:F36"/>
    <mergeCell ref="A37:A38"/>
    <mergeCell ref="B37:B38"/>
    <mergeCell ref="A39:A42"/>
    <mergeCell ref="B39:B42"/>
    <mergeCell ref="E40:E42"/>
    <mergeCell ref="F40:F42"/>
    <mergeCell ref="E43:E44"/>
    <mergeCell ref="F43:F44"/>
    <mergeCell ref="A13:A15"/>
    <mergeCell ref="B13:B15"/>
    <mergeCell ref="E14:E15"/>
    <mergeCell ref="F14:F15"/>
    <mergeCell ref="A16:A18"/>
    <mergeCell ref="B16:B18"/>
    <mergeCell ref="E17:E18"/>
    <mergeCell ref="F17:F18"/>
    <mergeCell ref="A20:A26"/>
    <mergeCell ref="B20:B26"/>
    <mergeCell ref="E21:E26"/>
    <mergeCell ref="F21:F26"/>
    <mergeCell ref="A27:A32"/>
    <mergeCell ref="B27:B32"/>
    <mergeCell ref="E29:E32"/>
    <mergeCell ref="F29:F32"/>
    <mergeCell ref="A10:A12"/>
    <mergeCell ref="B10:B12"/>
    <mergeCell ref="E11:E12"/>
    <mergeCell ref="F11:F12"/>
    <mergeCell ref="E2:E4"/>
    <mergeCell ref="F2:F4"/>
    <mergeCell ref="G2:L2"/>
    <mergeCell ref="E9:E10"/>
    <mergeCell ref="F9:F10"/>
    <mergeCell ref="A5:F5"/>
    <mergeCell ref="A6:A8"/>
    <mergeCell ref="B6:B8"/>
    <mergeCell ref="E6:E8"/>
    <mergeCell ref="F6:F8"/>
    <mergeCell ref="N48:N59"/>
    <mergeCell ref="M52:M55"/>
    <mergeCell ref="M56:M59"/>
    <mergeCell ref="M48:M51"/>
    <mergeCell ref="A1:F1"/>
    <mergeCell ref="G1:L1"/>
    <mergeCell ref="G3:G4"/>
    <mergeCell ref="H3:H4"/>
    <mergeCell ref="I3:I4"/>
    <mergeCell ref="J3:J4"/>
    <mergeCell ref="K3:K4"/>
    <mergeCell ref="L3:L4"/>
    <mergeCell ref="A2:A4"/>
    <mergeCell ref="B2:B4"/>
    <mergeCell ref="C2:C4"/>
    <mergeCell ref="D2:D4"/>
    <mergeCell ref="M40:M42"/>
    <mergeCell ref="M6:M8"/>
    <mergeCell ref="M9:M26"/>
    <mergeCell ref="M27:M32"/>
    <mergeCell ref="M34:M36"/>
  </mergeCells>
  <conditionalFormatting sqref="E9:F10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F13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E13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E16:F16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E19:F20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E27:F28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E37:F37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E39:F39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E4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47:F47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E33:F33">
    <cfRule type="iconSet" priority="15">
      <iconSet iconSet="3Symbols">
        <cfvo type="percent" val="0"/>
        <cfvo type="percent" val="33"/>
        <cfvo type="percent" val="67"/>
      </iconSet>
    </cfRule>
  </conditionalFormatting>
  <dataValidations count="1">
    <dataValidation operator="greaterThanOrEqual" allowBlank="1" showInputMessage="1" showErrorMessage="1" sqref="F43:F44 F65"/>
  </dataValidations>
  <pageMargins left="0.39370078740157483" right="0.39370078740157483" top="0.98425196850393704" bottom="0.39370078740157483" header="0.11811023622047245" footer="0.11811023622047245"/>
  <pageSetup paperSize="9" scale="61" fitToHeight="0" orientation="landscape" r:id="rId1"/>
  <headerFooter>
    <oddFooter>&amp;CВерсія 2019.1</oddFooter>
  </headerFooter>
  <rowBreaks count="2" manualBreakCount="2">
    <brk id="44" max="16383" man="1"/>
    <brk id="6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topLeftCell="A6" zoomScale="60" zoomScaleNormal="100" workbookViewId="0">
      <selection activeCell="D14" sqref="D14"/>
    </sheetView>
  </sheetViews>
  <sheetFormatPr defaultColWidth="54.28515625" defaultRowHeight="15.75" x14ac:dyDescent="0.25"/>
  <cols>
    <col min="1" max="1" width="9" style="74" customWidth="1"/>
    <col min="2" max="2" width="61.42578125" style="74" customWidth="1"/>
    <col min="3" max="3" width="27.42578125" style="76" customWidth="1"/>
    <col min="4" max="4" width="21.42578125" style="76" customWidth="1"/>
    <col min="5" max="16384" width="54.28515625" style="74"/>
  </cols>
  <sheetData>
    <row r="1" spans="1:4" x14ac:dyDescent="0.25">
      <c r="A1" s="272" t="s">
        <v>178</v>
      </c>
      <c r="B1" s="272"/>
      <c r="C1" s="272"/>
      <c r="D1" s="272"/>
    </row>
    <row r="2" spans="1:4" x14ac:dyDescent="0.25">
      <c r="A2" s="273" t="s">
        <v>179</v>
      </c>
      <c r="B2" s="273"/>
      <c r="C2" s="273"/>
      <c r="D2" s="273"/>
    </row>
    <row r="3" spans="1:4" x14ac:dyDescent="0.25">
      <c r="A3" s="274">
        <f>Опитувальник!D3</f>
        <v>0</v>
      </c>
      <c r="B3" s="275"/>
      <c r="C3" s="275"/>
      <c r="D3" s="275"/>
    </row>
    <row r="4" spans="1:4" x14ac:dyDescent="0.25">
      <c r="A4" s="271" t="s">
        <v>180</v>
      </c>
      <c r="B4" s="271"/>
      <c r="C4" s="271"/>
      <c r="D4" s="271"/>
    </row>
    <row r="5" spans="1:4" x14ac:dyDescent="0.25">
      <c r="A5" s="276">
        <f>Опитувальник!D4</f>
        <v>0</v>
      </c>
      <c r="B5" s="277"/>
      <c r="C5" s="277"/>
      <c r="D5" s="277"/>
    </row>
    <row r="6" spans="1:4" x14ac:dyDescent="0.25">
      <c r="A6" s="271" t="s">
        <v>181</v>
      </c>
      <c r="B6" s="271"/>
      <c r="C6" s="271"/>
      <c r="D6" s="271"/>
    </row>
    <row r="7" spans="1:4" x14ac:dyDescent="0.25">
      <c r="A7" s="283" t="s">
        <v>182</v>
      </c>
      <c r="B7" s="283"/>
      <c r="C7" s="283"/>
      <c r="D7" s="283"/>
    </row>
    <row r="8" spans="1:4" x14ac:dyDescent="0.25">
      <c r="A8" s="285">
        <f>Опитувальник!D5</f>
        <v>0</v>
      </c>
      <c r="B8" s="286"/>
      <c r="C8" s="286"/>
      <c r="D8" s="286"/>
    </row>
    <row r="9" spans="1:4" x14ac:dyDescent="0.25">
      <c r="A9" s="271" t="s">
        <v>101</v>
      </c>
      <c r="B9" s="271"/>
      <c r="C9" s="271"/>
      <c r="D9" s="271"/>
    </row>
    <row r="10" spans="1:4" x14ac:dyDescent="0.25">
      <c r="A10" s="276">
        <f>Опитувальник!D7</f>
        <v>0</v>
      </c>
      <c r="B10" s="277"/>
      <c r="C10" s="277"/>
      <c r="D10" s="277"/>
    </row>
    <row r="11" spans="1:4" x14ac:dyDescent="0.25">
      <c r="A11" s="271" t="s">
        <v>216</v>
      </c>
      <c r="B11" s="271"/>
      <c r="C11" s="271"/>
      <c r="D11" s="271"/>
    </row>
    <row r="12" spans="1:4" x14ac:dyDescent="0.25">
      <c r="A12" s="284"/>
      <c r="B12" s="284"/>
      <c r="C12" s="284"/>
      <c r="D12" s="284"/>
    </row>
    <row r="13" spans="1:4" x14ac:dyDescent="0.25">
      <c r="A13" s="75"/>
    </row>
    <row r="14" spans="1:4" s="77" customFormat="1" ht="89.25" customHeight="1" x14ac:dyDescent="0.25">
      <c r="A14" s="44" t="s">
        <v>0</v>
      </c>
      <c r="B14" s="44" t="s">
        <v>1</v>
      </c>
      <c r="C14" s="44" t="s">
        <v>183</v>
      </c>
      <c r="D14" s="44" t="s">
        <v>135</v>
      </c>
    </row>
    <row r="15" spans="1:4" x14ac:dyDescent="0.25">
      <c r="A15" s="78" t="s">
        <v>184</v>
      </c>
      <c r="B15" s="78" t="s">
        <v>185</v>
      </c>
      <c r="C15" s="79"/>
      <c r="D15" s="79"/>
    </row>
    <row r="16" spans="1:4" ht="31.5" x14ac:dyDescent="0.25">
      <c r="A16" s="80" t="s">
        <v>57</v>
      </c>
      <c r="B16" s="80" t="s">
        <v>186</v>
      </c>
      <c r="C16" s="81">
        <f>'Зведена таблиця'!E6</f>
        <v>0</v>
      </c>
      <c r="D16" s="81" t="str">
        <f>'Зведена таблиця'!F6</f>
        <v/>
      </c>
    </row>
    <row r="17" spans="1:4" x14ac:dyDescent="0.25">
      <c r="A17" s="80" t="s">
        <v>58</v>
      </c>
      <c r="B17" s="80" t="s">
        <v>105</v>
      </c>
      <c r="C17" s="81"/>
      <c r="D17" s="81"/>
    </row>
    <row r="18" spans="1:4" x14ac:dyDescent="0.25">
      <c r="A18" s="80" t="s">
        <v>59</v>
      </c>
      <c r="B18" s="80" t="s">
        <v>187</v>
      </c>
      <c r="C18" s="82">
        <f>'Зведена таблиця'!E11</f>
        <v>0</v>
      </c>
      <c r="D18" s="82">
        <f>'Зведена таблиця'!F11</f>
        <v>0</v>
      </c>
    </row>
    <row r="19" spans="1:4" ht="31.5" x14ac:dyDescent="0.25">
      <c r="A19" s="80" t="s">
        <v>60</v>
      </c>
      <c r="B19" s="80" t="s">
        <v>188</v>
      </c>
      <c r="C19" s="82">
        <f>'Зведена таблиця'!E14</f>
        <v>0</v>
      </c>
      <c r="D19" s="82">
        <f>'Зведена таблиця'!F14</f>
        <v>0</v>
      </c>
    </row>
    <row r="20" spans="1:4" ht="31.5" x14ac:dyDescent="0.25">
      <c r="A20" s="80" t="s">
        <v>61</v>
      </c>
      <c r="B20" s="80" t="s">
        <v>189</v>
      </c>
      <c r="C20" s="82">
        <f>'Зведена таблиця'!E17</f>
        <v>0</v>
      </c>
      <c r="D20" s="82">
        <f>'Зведена таблиця'!F17</f>
        <v>0</v>
      </c>
    </row>
    <row r="21" spans="1:4" x14ac:dyDescent="0.25">
      <c r="A21" s="80" t="s">
        <v>62</v>
      </c>
      <c r="B21" s="80" t="s">
        <v>108</v>
      </c>
      <c r="C21" s="81"/>
      <c r="D21" s="81"/>
    </row>
    <row r="22" spans="1:4" ht="31.5" x14ac:dyDescent="0.25">
      <c r="A22" s="80" t="s">
        <v>63</v>
      </c>
      <c r="B22" s="80" t="s">
        <v>109</v>
      </c>
      <c r="C22" s="82">
        <f>'Зведена таблиця'!E21</f>
        <v>0</v>
      </c>
      <c r="D22" s="82">
        <f>'Зведена таблиця'!F21</f>
        <v>0</v>
      </c>
    </row>
    <row r="23" spans="1:4" ht="78.75" x14ac:dyDescent="0.25">
      <c r="A23" s="80" t="s">
        <v>64</v>
      </c>
      <c r="B23" s="80" t="s">
        <v>190</v>
      </c>
      <c r="C23" s="81">
        <f>'Зведена таблиця'!E29</f>
        <v>0</v>
      </c>
      <c r="D23" s="81">
        <f>'Зведена таблиця'!F29</f>
        <v>0</v>
      </c>
    </row>
    <row r="24" spans="1:4" x14ac:dyDescent="0.25">
      <c r="A24" s="80" t="s">
        <v>65</v>
      </c>
      <c r="B24" s="80" t="s">
        <v>191</v>
      </c>
      <c r="C24" s="81">
        <f>'Зведена таблиця'!E34</f>
        <v>0</v>
      </c>
      <c r="D24" s="81">
        <f>'Зведена таблиця'!F34</f>
        <v>0</v>
      </c>
    </row>
    <row r="25" spans="1:4" ht="31.5" x14ac:dyDescent="0.25">
      <c r="A25" s="80" t="s">
        <v>66</v>
      </c>
      <c r="B25" s="80" t="s">
        <v>144</v>
      </c>
      <c r="C25" s="81">
        <f>'Зведена таблиця'!E38</f>
        <v>0</v>
      </c>
      <c r="D25" s="81">
        <f>'Зведена таблиця'!F38</f>
        <v>5</v>
      </c>
    </row>
    <row r="26" spans="1:4" ht="78.75" x14ac:dyDescent="0.25">
      <c r="A26" s="80" t="s">
        <v>67</v>
      </c>
      <c r="B26" s="80" t="s">
        <v>159</v>
      </c>
      <c r="C26" s="83">
        <f>'Зведена таблиця'!E40</f>
        <v>0</v>
      </c>
      <c r="D26" s="83">
        <f>'Зведена таблиця'!F40</f>
        <v>0</v>
      </c>
    </row>
    <row r="27" spans="1:4" x14ac:dyDescent="0.25">
      <c r="A27" s="78"/>
      <c r="B27" s="78" t="s">
        <v>192</v>
      </c>
      <c r="C27" s="79"/>
      <c r="D27" s="79">
        <f>'Зведена таблиця'!F43</f>
        <v>5</v>
      </c>
    </row>
    <row r="28" spans="1:4" x14ac:dyDescent="0.25">
      <c r="A28" s="78" t="s">
        <v>55</v>
      </c>
      <c r="B28" s="78" t="s">
        <v>56</v>
      </c>
      <c r="C28" s="79"/>
      <c r="D28" s="79"/>
    </row>
    <row r="29" spans="1:4" x14ac:dyDescent="0.25">
      <c r="A29" s="80" t="s">
        <v>6</v>
      </c>
      <c r="B29" s="80" t="s">
        <v>210</v>
      </c>
      <c r="C29" s="81"/>
      <c r="D29" s="81"/>
    </row>
    <row r="30" spans="1:4" ht="47.25" x14ac:dyDescent="0.25">
      <c r="A30" s="80" t="s">
        <v>10</v>
      </c>
      <c r="B30" s="80" t="s">
        <v>211</v>
      </c>
      <c r="C30" s="82">
        <f>'Зведена таблиця'!E48</f>
        <v>0</v>
      </c>
      <c r="D30" s="82">
        <f>'Зведена таблиця'!F48</f>
        <v>0</v>
      </c>
    </row>
    <row r="31" spans="1:4" ht="31.5" x14ac:dyDescent="0.25">
      <c r="A31" s="80" t="s">
        <v>11</v>
      </c>
      <c r="B31" s="80" t="s">
        <v>68</v>
      </c>
      <c r="C31" s="81">
        <f>'Зведена таблиця'!E52</f>
        <v>0</v>
      </c>
      <c r="D31" s="81">
        <f>'Зведена таблиця'!F52</f>
        <v>0</v>
      </c>
    </row>
    <row r="32" spans="1:4" ht="31.5" x14ac:dyDescent="0.25">
      <c r="A32" s="80" t="s">
        <v>7</v>
      </c>
      <c r="B32" s="80" t="s">
        <v>212</v>
      </c>
      <c r="C32" s="81">
        <f>'Зведена таблиця'!E56</f>
        <v>0</v>
      </c>
      <c r="D32" s="81">
        <f>'Зведена таблиця'!F56</f>
        <v>0</v>
      </c>
    </row>
    <row r="33" spans="1:4" ht="47.25" x14ac:dyDescent="0.25">
      <c r="A33" s="80" t="s">
        <v>14</v>
      </c>
      <c r="B33" s="80" t="s">
        <v>213</v>
      </c>
      <c r="C33" s="82">
        <f>'Зведена таблиця'!E60</f>
        <v>0</v>
      </c>
      <c r="D33" s="82">
        <f>'Зведена таблиця'!F60</f>
        <v>0</v>
      </c>
    </row>
    <row r="34" spans="1:4" x14ac:dyDescent="0.25">
      <c r="A34" s="278" t="s">
        <v>193</v>
      </c>
      <c r="B34" s="279"/>
      <c r="C34" s="79"/>
      <c r="D34" s="84">
        <f>'Зведена таблиця'!F65</f>
        <v>0</v>
      </c>
    </row>
    <row r="35" spans="1:4" x14ac:dyDescent="0.25">
      <c r="A35" s="278" t="s">
        <v>173</v>
      </c>
      <c r="B35" s="279"/>
      <c r="C35" s="79"/>
      <c r="D35" s="84">
        <f>'Зведена таблиця'!F67</f>
        <v>0</v>
      </c>
    </row>
    <row r="36" spans="1:4" s="85" customFormat="1" ht="21" x14ac:dyDescent="0.35">
      <c r="A36" s="280" t="s">
        <v>194</v>
      </c>
      <c r="B36" s="281"/>
      <c r="C36" s="282"/>
      <c r="D36" s="86">
        <f>'Зведена таблиця'!F73</f>
        <v>5</v>
      </c>
    </row>
    <row r="37" spans="1:4" x14ac:dyDescent="0.25">
      <c r="A37" s="75"/>
    </row>
  </sheetData>
  <sheetProtection algorithmName="SHA-512" hashValue="m7SxpKltZ+xkwtgZAvymTk5Kkmj9nRqWBNO5Kq3rzgxv8o8xJV7+RKTrOH/peqdxGPYvrPzUd55b2nk27jWlmQ==" saltValue="qoazn0B1lDpmjPyxvA2BbQ==" spinCount="100000" sheet="1" objects="1" scenarios="1" formatColumns="0" formatRows="0"/>
  <mergeCells count="15">
    <mergeCell ref="A34:B34"/>
    <mergeCell ref="A35:B35"/>
    <mergeCell ref="A36:C36"/>
    <mergeCell ref="A7:D7"/>
    <mergeCell ref="A9:D9"/>
    <mergeCell ref="A12:D12"/>
    <mergeCell ref="A11:D11"/>
    <mergeCell ref="A8:D8"/>
    <mergeCell ref="A10:D10"/>
    <mergeCell ref="A6:D6"/>
    <mergeCell ref="A1:D1"/>
    <mergeCell ref="A2:D2"/>
    <mergeCell ref="A3:D3"/>
    <mergeCell ref="A4:D4"/>
    <mergeCell ref="A5:D5"/>
  </mergeCells>
  <pageMargins left="1.1811023622047245" right="0.39370078740157483" top="0.55118110236220474" bottom="0.55118110236220474" header="0.31496062992125984" footer="0.31496062992125984"/>
  <pageSetup paperSize="9" scale="69" orientation="portrait" r:id="rId1"/>
  <headerFooter>
    <oddFooter>&amp;CВерсія 2019.1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2019-03-20T23:33:57Z</cp:lastPrinted>
  <dcterms:created xsi:type="dcterms:W3CDTF">2018-12-21T13:11:07Z</dcterms:created>
  <dcterms:modified xsi:type="dcterms:W3CDTF">2019-03-29T07:46:42Z</dcterms:modified>
</cp:coreProperties>
</file>