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комунікаційні кампанії\Семінар атестація березень 2019\НА САЙТ\8.МЕТОДИСТ_ПОСАДА\Шаблон та відеоінструкція\"/>
    </mc:Choice>
  </mc:AlternateContent>
  <bookViews>
    <workbookView xWindow="-120" yWindow="-120" windowWidth="20730" windowHeight="11160"/>
  </bookViews>
  <sheets>
    <sheet name="Опитувальник" sheetId="11" r:id="rId1"/>
    <sheet name="Зведена таблиця" sheetId="10" r:id="rId2"/>
    <sheet name="Лист самоаналізу" sheetId="12" r:id="rId3"/>
  </sheets>
  <definedNames>
    <definedName name="_xlnm.Print_Area" localSheetId="1">'Зведена таблиця'!$A$1:$K$108</definedName>
    <definedName name="_xlnm.Print_Area" localSheetId="0">Опитувальник!$A$1:$G$183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12" l="1"/>
  <c r="A5" i="12"/>
  <c r="A3" i="12"/>
  <c r="J99" i="10" l="1"/>
  <c r="J97" i="10"/>
  <c r="J95" i="10"/>
  <c r="J93" i="10"/>
  <c r="J91" i="10"/>
  <c r="I97" i="10"/>
  <c r="I95" i="10"/>
  <c r="I93" i="10"/>
  <c r="I91" i="10"/>
  <c r="H91" i="10"/>
  <c r="G91" i="10"/>
  <c r="G82" i="11" l="1"/>
  <c r="I99" i="10" l="1"/>
  <c r="H99" i="10"/>
  <c r="G99" i="10"/>
  <c r="H97" i="10"/>
  <c r="G97" i="10"/>
  <c r="H95" i="10"/>
  <c r="G95" i="10"/>
  <c r="H93" i="10"/>
  <c r="G93" i="10"/>
  <c r="G75" i="11" l="1"/>
  <c r="G76" i="11"/>
  <c r="G77" i="11"/>
  <c r="G74" i="11"/>
  <c r="E87" i="10" l="1"/>
  <c r="E84" i="10"/>
  <c r="G180" i="11"/>
  <c r="F87" i="10" s="1"/>
  <c r="G179" i="11"/>
  <c r="F84" i="10" s="1"/>
  <c r="E81" i="10"/>
  <c r="E79" i="10"/>
  <c r="C33" i="12" s="1"/>
  <c r="G173" i="11"/>
  <c r="F81" i="10" s="1"/>
  <c r="G172" i="11"/>
  <c r="F79" i="10" s="1"/>
  <c r="E76" i="10"/>
  <c r="E74" i="10"/>
  <c r="G166" i="11"/>
  <c r="F76" i="10" s="1"/>
  <c r="G165" i="11"/>
  <c r="F74" i="10" s="1"/>
  <c r="E71" i="10"/>
  <c r="C31" i="12" s="1"/>
  <c r="G159" i="11"/>
  <c r="G160" i="11" s="1"/>
  <c r="F71" i="10" s="1"/>
  <c r="D31" i="12" s="1"/>
  <c r="E68" i="10"/>
  <c r="C30" i="12" s="1"/>
  <c r="G153" i="11"/>
  <c r="G154" i="11" s="1"/>
  <c r="F68" i="10" s="1"/>
  <c r="D30" i="12" s="1"/>
  <c r="D147" i="11"/>
  <c r="C147" i="11"/>
  <c r="F147" i="11" s="1"/>
  <c r="F146" i="11"/>
  <c r="F145" i="11"/>
  <c r="F144" i="11"/>
  <c r="F143" i="11"/>
  <c r="F142" i="11"/>
  <c r="D135" i="11"/>
  <c r="C135" i="11"/>
  <c r="F135" i="11" s="1"/>
  <c r="F134" i="11"/>
  <c r="F133" i="11"/>
  <c r="F132" i="11"/>
  <c r="F131" i="11"/>
  <c r="F130" i="11"/>
  <c r="D123" i="11"/>
  <c r="C123" i="11"/>
  <c r="F123" i="11" s="1"/>
  <c r="F122" i="11"/>
  <c r="F121" i="11"/>
  <c r="F120" i="11"/>
  <c r="F119" i="11"/>
  <c r="F118" i="11"/>
  <c r="D111" i="11"/>
  <c r="C111" i="11"/>
  <c r="F111" i="11" s="1"/>
  <c r="F110" i="11"/>
  <c r="F109" i="11"/>
  <c r="F108" i="11"/>
  <c r="F107" i="11"/>
  <c r="F106" i="11"/>
  <c r="E27" i="10"/>
  <c r="C21" i="12" s="1"/>
  <c r="C32" i="12" l="1"/>
  <c r="C34" i="12"/>
  <c r="G181" i="11"/>
  <c r="F82" i="10" s="1"/>
  <c r="D34" i="12" s="1"/>
  <c r="G174" i="11"/>
  <c r="F77" i="10" s="1"/>
  <c r="D33" i="12" s="1"/>
  <c r="G167" i="11"/>
  <c r="F72" i="10" s="1"/>
  <c r="D32" i="12" s="1"/>
  <c r="F124" i="11"/>
  <c r="G124" i="11" s="1"/>
  <c r="F148" i="11"/>
  <c r="G148" i="11" s="1"/>
  <c r="E49" i="10"/>
  <c r="C27" i="12" s="1"/>
  <c r="G44" i="11"/>
  <c r="E15" i="10"/>
  <c r="C18" i="12" s="1"/>
  <c r="E12" i="10"/>
  <c r="C17" i="12" s="1"/>
  <c r="E9" i="10"/>
  <c r="E6" i="10"/>
  <c r="F15" i="10" l="1"/>
  <c r="D18" i="12" s="1"/>
  <c r="F12" i="10"/>
  <c r="D17" i="12" s="1"/>
  <c r="F9" i="10"/>
  <c r="D16" i="12" s="1"/>
  <c r="C16" i="12"/>
  <c r="F6" i="10"/>
  <c r="C14" i="12"/>
  <c r="F61" i="10"/>
  <c r="D29" i="12" s="1"/>
  <c r="E61" i="10"/>
  <c r="C29" i="12" s="1"/>
  <c r="F49" i="10"/>
  <c r="D27" i="12" s="1"/>
  <c r="F112" i="11"/>
  <c r="F42" i="10" s="1"/>
  <c r="E42" i="10"/>
  <c r="C26" i="12" s="1"/>
  <c r="F136" i="11"/>
  <c r="E55" i="10"/>
  <c r="C28" i="12" s="1"/>
  <c r="F98" i="11"/>
  <c r="E36" i="10" s="1"/>
  <c r="C23" i="12" s="1"/>
  <c r="G97" i="11"/>
  <c r="G96" i="11"/>
  <c r="G95" i="11"/>
  <c r="G94" i="11"/>
  <c r="G93" i="11"/>
  <c r="G92" i="11"/>
  <c r="G91" i="11"/>
  <c r="G90" i="11"/>
  <c r="G89" i="11"/>
  <c r="F83" i="11"/>
  <c r="E32" i="10" s="1"/>
  <c r="C22" i="12" s="1"/>
  <c r="G81" i="11"/>
  <c r="G80" i="11"/>
  <c r="G79" i="11"/>
  <c r="G78" i="11"/>
  <c r="G68" i="11"/>
  <c r="G67" i="11"/>
  <c r="G66" i="11"/>
  <c r="G65" i="11"/>
  <c r="G64" i="11"/>
  <c r="G63" i="11"/>
  <c r="G62" i="11"/>
  <c r="G61" i="11"/>
  <c r="G60" i="11"/>
  <c r="G59" i="11"/>
  <c r="G58" i="11"/>
  <c r="G57" i="11"/>
  <c r="G56" i="11"/>
  <c r="G55" i="11"/>
  <c r="G54" i="11"/>
  <c r="G53" i="11"/>
  <c r="G52" i="11"/>
  <c r="G51" i="11"/>
  <c r="G50" i="11"/>
  <c r="G49" i="11"/>
  <c r="G48" i="11"/>
  <c r="G47" i="11"/>
  <c r="G46" i="11"/>
  <c r="G45" i="11"/>
  <c r="E36" i="11"/>
  <c r="D36" i="11"/>
  <c r="C36" i="11"/>
  <c r="D37" i="11" s="1"/>
  <c r="F35" i="11"/>
  <c r="F34" i="11"/>
  <c r="F33" i="11"/>
  <c r="F32" i="11"/>
  <c r="F31" i="11"/>
  <c r="E27" i="11"/>
  <c r="D27" i="11"/>
  <c r="C27" i="11"/>
  <c r="D28" i="11" s="1"/>
  <c r="F26" i="11"/>
  <c r="F25" i="11"/>
  <c r="F24" i="11"/>
  <c r="F23" i="11"/>
  <c r="F22" i="11"/>
  <c r="G112" i="11" l="1"/>
  <c r="G83" i="11"/>
  <c r="G84" i="11" s="1"/>
  <c r="F32" i="10"/>
  <c r="D22" i="12" s="1"/>
  <c r="D14" i="12"/>
  <c r="D26" i="12"/>
  <c r="G136" i="11"/>
  <c r="F55" i="10"/>
  <c r="F88" i="10" s="1"/>
  <c r="G98" i="11"/>
  <c r="G99" i="11" s="1"/>
  <c r="F36" i="10" s="1"/>
  <c r="D23" i="12" s="1"/>
  <c r="F36" i="11"/>
  <c r="G69" i="11"/>
  <c r="F27" i="10" s="1"/>
  <c r="D21" i="12" s="1"/>
  <c r="F27" i="11"/>
  <c r="D35" i="12" l="1"/>
  <c r="D28" i="12"/>
  <c r="D38" i="11"/>
  <c r="G38" i="11" s="1"/>
  <c r="F19" i="10" s="1"/>
  <c r="F37" i="10" s="1"/>
  <c r="F91" i="10" s="1"/>
  <c r="D20" i="12" l="1"/>
  <c r="E19" i="10"/>
  <c r="C20" i="12" s="1"/>
  <c r="D36" i="12" l="1"/>
  <c r="D24" i="12"/>
</calcChain>
</file>

<file path=xl/sharedStrings.xml><?xml version="1.0" encoding="utf-8"?>
<sst xmlns="http://schemas.openxmlformats.org/spreadsheetml/2006/main" count="466" uniqueCount="232">
  <si>
    <t>№ з/п</t>
  </si>
  <si>
    <t>Назва критерію</t>
  </si>
  <si>
    <t>Розрахунок балів</t>
  </si>
  <si>
    <t>+</t>
  </si>
  <si>
    <t>освіта</t>
  </si>
  <si>
    <t>Вид документа підтвердження</t>
  </si>
  <si>
    <t>Дотримання:</t>
  </si>
  <si>
    <t>правил внутрішнього трудового розпорядку</t>
  </si>
  <si>
    <t>2.1.1.</t>
  </si>
  <si>
    <t>2.1.2.</t>
  </si>
  <si>
    <t>вимог ст. 7 ЗУ "Про освіту"</t>
  </si>
  <si>
    <t>Участь у:</t>
  </si>
  <si>
    <t>засіданнях педагогічної ради, відділу, відділення, предметно-циклової комісії</t>
  </si>
  <si>
    <t>2.3.1.</t>
  </si>
  <si>
    <t>Документ про освіту</t>
  </si>
  <si>
    <t>мінімальний показник</t>
  </si>
  <si>
    <t>максимальний показник</t>
  </si>
  <si>
    <t>підвищення кваліфікації з навчальних дисциплін, які викладає</t>
  </si>
  <si>
    <t>відсутність або наявність конфліктів</t>
  </si>
  <si>
    <t>Свідоцтва, довідки, сертифікати про підвищення кваліфікації або участь у тренінгових програмах, програми майстер-класів, фотофіксація проходження майстер-класів в рамках фестивалів/конкурсів</t>
  </si>
  <si>
    <t>додатковий показник</t>
  </si>
  <si>
    <t>1 захід</t>
  </si>
  <si>
    <t>Мінімальна сума балів для отриманна відповідної категорії (тарифного розряду)</t>
  </si>
  <si>
    <t>Відсоток завдань, передбачених щорічними планами методичної роботи, пов'язаних з координацією методичної діяльності педпрацівників або закладів, які виконав методист</t>
  </si>
  <si>
    <t>Планування та організація роботи, забезпечення  проведення методичних комісій, робочих груп з розроблення освітніх та навчальних програм, іншого навчально-методичного забезпечення - згідно з щорічними планами роботи</t>
  </si>
  <si>
    <t>Відсоток заходів, передбачених щорічними планами методичної роботи, проведених методистом</t>
  </si>
  <si>
    <t>Ведення моніторингу впровадження стандартів, типових освітніх програм - згідно з щорічними планами роботи</t>
  </si>
  <si>
    <t>Ведення моніторингу навчально-методичного забезпечення закладу/закладів КМО - згідно з щорічними планами роботи</t>
  </si>
  <si>
    <t>Відсоток завдань, передбачених щорічними планами методичної роботи, пов'язаних з веденням моніторингу впровадження освітніх програм, виконаних методистом</t>
  </si>
  <si>
    <t>Участь у плануванні та проведенні методичних, навчально-методичних заходів за напрямом методичної роботи</t>
  </si>
  <si>
    <t>Участь у розробленні стандартів ФПМО, ТНП, систем внутрішнього моніторингу якості КМО</t>
  </si>
  <si>
    <t>Кількість заходів, передбачених щорічними планами методичної роботи, проведених за участю методиста</t>
  </si>
  <si>
    <t xml:space="preserve">1 захід  </t>
  </si>
  <si>
    <t>Кількість стандартів/ТНП/систем моніторингу, в розробленні змісту яких брав участь методист</t>
  </si>
  <si>
    <t>1 стандарт/НП/система</t>
  </si>
  <si>
    <t>1 матеріал</t>
  </si>
  <si>
    <t>розроблений авторський метод/прийом/засіб або навчальна програма/методичні рекомендації тощо</t>
  </si>
  <si>
    <t>1 документ, що пройшов зовнішню  незалежну експертизу і застосовується в освітньому прозеці закладів МО</t>
  </si>
  <si>
    <t>1 консультація</t>
  </si>
  <si>
    <t>Самостійна підготовка рекомендацій щодо впровадження вітчизняного та зарубіжного досвіду</t>
  </si>
  <si>
    <t>самостійне фахове  рецензування  навчальних програм, підручників, посібників</t>
  </si>
  <si>
    <t>1 програма (підручник, посібник)</t>
  </si>
  <si>
    <t>Самостійна організація і проведення  трьох методичних та/або навчально-методичних заходів за напрямом методичної роботи</t>
  </si>
  <si>
    <t>проведення занять з підвищення кваліфікації педпрацівників відповідного напряму</t>
  </si>
  <si>
    <t>спец-т (методист)</t>
  </si>
  <si>
    <t>спец-т (методист) ІІ кат.</t>
  </si>
  <si>
    <t>спец-т (методист) І кат.</t>
  </si>
  <si>
    <t>спец-т (методист) В. кат.</t>
  </si>
  <si>
    <t>80-99%</t>
  </si>
  <si>
    <t>70-89%</t>
  </si>
  <si>
    <t>60-79%</t>
  </si>
  <si>
    <t>менше 60 %</t>
  </si>
  <si>
    <t>Надання практичної допомоги з питань планування, організації та провадження методичної діяльності</t>
  </si>
  <si>
    <t>необхідний максимальний показник</t>
  </si>
  <si>
    <t>максимальний показник - 10</t>
  </si>
  <si>
    <t>максимальний 18</t>
  </si>
  <si>
    <t>Відповідність кваліфікаційній категорії</t>
  </si>
  <si>
    <t>2.2.2.</t>
  </si>
  <si>
    <t>2.1.3.</t>
  </si>
  <si>
    <t>1.1.</t>
  </si>
  <si>
    <t>1.2.</t>
  </si>
  <si>
    <t>1.2.1.</t>
  </si>
  <si>
    <t>1.2.2.</t>
  </si>
  <si>
    <t>1.3.</t>
  </si>
  <si>
    <t>1.4.</t>
  </si>
  <si>
    <t>1.4.1.</t>
  </si>
  <si>
    <t>1.4.2.</t>
  </si>
  <si>
    <t>2.1.4.</t>
  </si>
  <si>
    <t>1.5.</t>
  </si>
  <si>
    <t>1.6.</t>
  </si>
  <si>
    <t>2.4.2.</t>
  </si>
  <si>
    <t>2.4.3.</t>
  </si>
  <si>
    <t xml:space="preserve"> мінімальний показник 15</t>
  </si>
  <si>
    <t>Таблиця 8</t>
  </si>
  <si>
    <t>Довідка адміністрації заладу (за підписом директора або заступника) з висновком за результатами моніторингу</t>
  </si>
  <si>
    <t>Довідка адміністрації закладу (за підписом директора або заступника) з указаною кількістю та характером конфлікту  за результатами моніторингу на підставі проведених розслідувань (вивчення ситуації)</t>
  </si>
  <si>
    <t>2.4.1.</t>
  </si>
  <si>
    <t>маскимальний показник</t>
  </si>
  <si>
    <t>Показник</t>
  </si>
  <si>
    <t>кількість балів за досягнутий показник</t>
  </si>
  <si>
    <t>Показник, якого досяг викладач</t>
  </si>
  <si>
    <t>Отримана сума балів за міжатестаційний період</t>
  </si>
  <si>
    <t>1. Відповідність посаді</t>
  </si>
  <si>
    <r>
      <rPr>
        <b/>
        <i/>
        <sz val="12"/>
        <color theme="1"/>
        <rFont val="Times New Roman"/>
        <family val="1"/>
        <charset val="204"/>
      </rPr>
      <t>NB! Довища освіта:</t>
    </r>
    <r>
      <rPr>
        <i/>
        <sz val="12"/>
        <color theme="1"/>
        <rFont val="Times New Roman"/>
        <family val="1"/>
        <charset val="204"/>
      </rPr>
      <t xml:space="preserve"> освіта освітньо-кваліфікаційного рівня молодшого спеціаліста чи ступеня бакалавра
</t>
    </r>
    <r>
      <rPr>
        <b/>
        <i/>
        <sz val="12"/>
        <color theme="1"/>
        <rFont val="Times New Roman"/>
        <family val="1"/>
        <charset val="204"/>
      </rPr>
      <t>Вища освіта:</t>
    </r>
    <r>
      <rPr>
        <i/>
        <sz val="12"/>
        <color theme="1"/>
        <rFont val="Times New Roman"/>
        <family val="1"/>
        <charset val="204"/>
      </rPr>
      <t xml:space="preserve"> освіта освітньо-кваліфікаційного рівня спеціаліста або магістра</t>
    </r>
  </si>
  <si>
    <r>
      <rPr>
        <b/>
        <i/>
        <sz val="12"/>
        <color theme="1"/>
        <rFont val="Times New Roman"/>
        <family val="1"/>
        <charset val="204"/>
      </rPr>
      <t>NB!</t>
    </r>
    <r>
      <rPr>
        <i/>
        <sz val="12"/>
        <color theme="1"/>
        <rFont val="Times New Roman"/>
        <family val="1"/>
        <charset val="204"/>
      </rPr>
      <t xml:space="preserve"> Показники в критеріях 1.2.1., 1.2.2., 1.3. вносяться на основі отриманої від адміністрації довідки</t>
    </r>
  </si>
  <si>
    <t>дотримання:</t>
  </si>
  <si>
    <t>вимог статті 7 Закону України "Про освіту" щодо мови освітнього процесу</t>
  </si>
  <si>
    <t>участь у:</t>
  </si>
  <si>
    <t>засіданнях педагогічної ради закладу, відділу (відділення, предметно-циклової комісії)</t>
  </si>
  <si>
    <r>
      <rPr>
        <b/>
        <i/>
        <sz val="12"/>
        <color theme="1"/>
        <rFont val="Times New Roman"/>
        <family val="1"/>
        <charset val="204"/>
      </rPr>
      <t>NB!</t>
    </r>
    <r>
      <rPr>
        <i/>
        <sz val="12"/>
        <color theme="1"/>
        <rFont val="Times New Roman"/>
        <family val="1"/>
        <charset val="204"/>
      </rPr>
      <t xml:space="preserve"> Заповніть таблички нижче, яка допоможе автоматично розрахувати отримані Вами бали відповідно до частки відвідуваних засідань</t>
    </r>
  </si>
  <si>
    <t xml:space="preserve">Участь викладача у засіданнях педагогічної/методичної ради закладу/установи </t>
  </si>
  <si>
    <t>Навчальні роки м/а періоду</t>
  </si>
  <si>
    <t>Кількість проведенних засідань</t>
  </si>
  <si>
    <t xml:space="preserve">Кількість засідань, які відвідав педагогічний працівник </t>
  </si>
  <si>
    <t>Кількість засідань, які не відвідав пед.працівник з поважних причин</t>
  </si>
  <si>
    <t>Кількість засідань, які не відвідав працівник без поважних причин</t>
  </si>
  <si>
    <t>20_/20_</t>
  </si>
  <si>
    <t>ВСЬОГО:</t>
  </si>
  <si>
    <t>Частка відвідування у відсотках:</t>
  </si>
  <si>
    <t>Участь викладача у засіданнях відділу/відділення/циклової комісії</t>
  </si>
  <si>
    <t xml:space="preserve">Частка відвідування у відсотках (всього) </t>
  </si>
  <si>
    <t>Участь у методичних заходах, що проводяться у закладі (установі) та методичних об’єднаннях різного рівня (міські, районні, обласні, всеукраїнські), діяльність яких спрямована на обмін педагогічним та/або методичним досвідом, як слухач або доповідач (щороку не менш як 2 заходи);</t>
  </si>
  <si>
    <r>
      <rPr>
        <b/>
        <i/>
        <sz val="12"/>
        <color theme="1"/>
        <rFont val="Times New Roman"/>
        <family val="1"/>
        <charset val="204"/>
      </rPr>
      <t xml:space="preserve">NB! </t>
    </r>
    <r>
      <rPr>
        <i/>
        <sz val="12"/>
        <color theme="1"/>
        <rFont val="Times New Roman"/>
        <family val="1"/>
        <charset val="204"/>
      </rPr>
      <t>Заповніть табличку нижче, яка допоможе автоматично розрахувати отримані Вами бали за цим критерієм</t>
    </r>
  </si>
  <si>
    <t>Перелік методичних заходів, у яких узяв участь викладач</t>
  </si>
  <si>
    <t>Назва методичного заходу</t>
  </si>
  <si>
    <t>Навчальний рік</t>
  </si>
  <si>
    <t>Дата проведення</t>
  </si>
  <si>
    <r>
      <t xml:space="preserve">Функція </t>
    </r>
    <r>
      <rPr>
        <b/>
        <sz val="10"/>
        <color theme="1"/>
        <rFont val="Times New Roman"/>
        <family val="1"/>
        <charset val="204"/>
      </rPr>
      <t>(слухач/доповідач)</t>
    </r>
  </si>
  <si>
    <t>Рівень заходу</t>
  </si>
  <si>
    <t>Кількість балів</t>
  </si>
  <si>
    <t>Підвищення кваліфікації</t>
  </si>
  <si>
    <t>Вид заходу</t>
  </si>
  <si>
    <t>Кількість заходів, у яких педагог взяв участь</t>
  </si>
  <si>
    <t>Сума балів</t>
  </si>
  <si>
    <t>Курси підвищення кваліфікації з української мови, педагогіки, психології (вікової), інших напрямів педагогічної діяльності, пов’язаних з роботою педагогічного працівника обсягом 60 академічних годин, або в іншому обсязі, у закладах, які мають відповідну ліцензію</t>
  </si>
  <si>
    <t>Cемінари, інші навчально-методичні заходи різного рівня, які проводяться як заходи з підвищення кваліфікації, у яких взяв участь педагогічний працівник як слухач</t>
  </si>
  <si>
    <t>Майстер-класи, які проводять науково-педагогічні працівники закладів вищої спеціалізованої освіти та/або іноземні фахівці з відповідних дисциплін, у тому числі й ті, які проводяться в рамках науково-практичних конференцій, міжнародних та всеукраїнських конкурсів, на запрошення мистецьких шкіл або культурно-мистецьких коледжів</t>
  </si>
  <si>
    <t>Тренінги з інформаційно-комп’ютерних технологій, психології, управління часом тощо; комп’ютерні курси; інші навчальні заходи, у тому числі й з мистецьких напрямків, які проводяться закладами, установами, громадськими та іншими організаціями, незалежно від форми власності та підпорядкування, статутною діяльністю яких передбачена проведення таких заходів</t>
  </si>
  <si>
    <t>Он-лайн курси і тренінги, які пропонуються освітніми інтернет-платформами та передбачають підтвердження їх проходження</t>
  </si>
  <si>
    <t>Підвищення кваліфікації з навчальних дисциплін «Образотворче мистецтво: станкове та декоративне», «Ліплення», «Фортепіано», «Скрипка», «Танець», «Музична грамота та практичне музикування», яке проводилося Державним науково-методичним центром змісту культурно-мистецької освіти в період з лютого до червня 2019 року</t>
  </si>
  <si>
    <t>ЗАГАЛОМ</t>
  </si>
  <si>
    <t>відсутність або наявність (кількість) конфліктів у колективі (класі, групі), пов’язаних з професійною діяльністю</t>
  </si>
  <si>
    <r>
      <rPr>
        <b/>
        <i/>
        <sz val="12"/>
        <color theme="1"/>
        <rFont val="Times New Roman"/>
        <family val="1"/>
        <charset val="204"/>
      </rPr>
      <t>NB!</t>
    </r>
    <r>
      <rPr>
        <i/>
        <sz val="12"/>
        <color theme="1"/>
        <rFont val="Times New Roman"/>
        <family val="1"/>
        <charset val="204"/>
      </rPr>
      <t xml:space="preserve"> Користуючись довідкою, виданою навчальним закладом, заповніть таблицю нижче, яка допоможе автоматично розрахувати отримані Вами бали за цим критерієм</t>
    </r>
  </si>
  <si>
    <t>Відсутність чи наявність конфліктів у колективі (групі, класі), пов'язаних з професійною діяльністю</t>
  </si>
  <si>
    <t>Характер конфлікту та його наслідки</t>
  </si>
  <si>
    <t>Кількість випадків конфлкту (всього за міжатестаційний період</t>
  </si>
  <si>
    <r>
      <t xml:space="preserve">Сума балів, яка віднімається від </t>
    </r>
    <r>
      <rPr>
        <b/>
        <sz val="11"/>
        <color theme="1"/>
        <rFont val="Times New Roman"/>
        <family val="1"/>
        <charset val="204"/>
      </rPr>
      <t>максимального</t>
    </r>
    <r>
      <rPr>
        <b/>
        <sz val="12"/>
        <color theme="1"/>
        <rFont val="Times New Roman"/>
        <family val="1"/>
        <charset val="204"/>
      </rPr>
      <t xml:space="preserve"> балу 5</t>
    </r>
  </si>
  <si>
    <t>Кількість конфліктів</t>
  </si>
  <si>
    <t>Конфлікти, припинені і вирішені в межах закладу (установи)</t>
  </si>
  <si>
    <t>Подібні конфлікти, що повторилися</t>
  </si>
  <si>
    <t>Конфлікти, припинені і вирішені в межах заладу (установи) внаслідок втручання адміністрації закладу (установи), а учня/студента переведено до іншого викладача</t>
  </si>
  <si>
    <t>Подібні конфлікти повторилися, або учень/студент покинув навчання в закладі внаслідок конфлікту</t>
  </si>
  <si>
    <t xml:space="preserve">Конфлікти, які набули розголосу та припинені внаслідок втручання органу управління або місцевого самоврядування (за підпорядкованістю) і сторони не мають претензій один до одного </t>
  </si>
  <si>
    <t>Конфлікти, які набули розголосу та припинені внаслідок втручання органу управління або місцевого самоврядування, а учня/студента переведено до іншого викладача</t>
  </si>
  <si>
    <t>Подібні конфлікти, що повторилися, або учень/студент покинув навчання внаслідок цього конфлікту</t>
  </si>
  <si>
    <t xml:space="preserve">Конфлікти, пов'язані з булінгом, психічним або фізичним насильством з боку педагогічного працівника стосовно учнів (їх батьків) або колег </t>
  </si>
  <si>
    <t>Кількість отриманих балів</t>
  </si>
  <si>
    <t>Якщо Ви заповнили всі показники на цьому аркуші, перейдіть на наступний аркуш для перевірки даних та отриманих Вами балів</t>
  </si>
  <si>
    <t>Якщо у Вас вища освіта, оберіть зі списку "Так"</t>
  </si>
  <si>
    <t>вища освіта</t>
  </si>
  <si>
    <t>Так</t>
  </si>
  <si>
    <t>Ні</t>
  </si>
  <si>
    <t>Частка 90% і більше</t>
  </si>
  <si>
    <t>Частка  від 60 до 89%</t>
  </si>
  <si>
    <t>Частка від 40 до 59%</t>
  </si>
  <si>
    <t>Частка від 10 до 39%</t>
  </si>
  <si>
    <t xml:space="preserve">Частка від 1% до 9% </t>
  </si>
  <si>
    <t>Частка 0</t>
  </si>
  <si>
    <t>районний (міський) рівень</t>
  </si>
  <si>
    <t>обласний рівень</t>
  </si>
  <si>
    <t>всеукраїнський рівень</t>
  </si>
  <si>
    <t>Кількість конфліктів (в разі наявності)</t>
  </si>
  <si>
    <t>2. Відповідність кваліфікаційній категорії</t>
  </si>
  <si>
    <t>здійснення координації методичної діяльності педпрацівників закладу або закладів мистецької освіти відповідно до напряму методичної роботи - згідно з щорічними планами роботи, за міжатестаційний період</t>
  </si>
  <si>
    <t>необхідний максимальний показник - 8</t>
  </si>
  <si>
    <t>Відсоток завдань, передбачених щорічними планами методичної роботи, пов'язаних з веденням моніторингу навчально-методичного забезпечення закладу/закладів культурно-мистецької освіти, виконаних методистом</t>
  </si>
  <si>
    <t>Усього балів, отриманих для відповідності кваліфікаційній категорії (без відповідності посаді)</t>
  </si>
  <si>
    <t>Усього балів (відповідність займаній посаді, відповідність кваліфікаційній категорії)</t>
  </si>
  <si>
    <t>Копії планів засідань з зафіксованим прідвищем педпрацівника (у разі участі як доповідача). 
Довідки за підписом голів метод об"єднань, методкабінетів, центрів тощо (у разі участі як слухача)</t>
  </si>
  <si>
    <t>звіт методиста про виконання плану роботи,затверджений керівником (заступником керівника) закладу/установи</t>
  </si>
  <si>
    <r>
      <t xml:space="preserve">З метою надання педагогічним працівникам </t>
    </r>
    <r>
      <rPr>
        <b/>
        <sz val="13"/>
        <color theme="1"/>
        <rFont val="Times New Roman"/>
        <family val="1"/>
        <charset val="204"/>
      </rPr>
      <t>практичної допомоги</t>
    </r>
    <r>
      <rPr>
        <sz val="13"/>
        <color theme="1"/>
        <rFont val="Times New Roman"/>
        <family val="1"/>
        <charset val="204"/>
      </rPr>
      <t xml:space="preserve"> з питань заповнення листа самоаналізу із застосуванням нових критеріїв, а також підрахунку суми балів, Міністерством розроблені </t>
    </r>
    <r>
      <rPr>
        <b/>
        <sz val="13"/>
        <color theme="1"/>
        <rFont val="Times New Roman"/>
        <family val="1"/>
        <charset val="204"/>
      </rPr>
      <t>таблиці-шаблони</t>
    </r>
    <r>
      <rPr>
        <sz val="13"/>
        <color theme="1"/>
        <rFont val="Times New Roman"/>
        <family val="1"/>
        <charset val="204"/>
      </rPr>
      <t xml:space="preserve"> в форматі Excel окремо для кожної посади та кожного педагогічного звання.
</t>
    </r>
    <r>
      <rPr>
        <b/>
        <sz val="13"/>
        <color theme="1"/>
        <rFont val="Times New Roman"/>
        <family val="1"/>
        <charset val="204"/>
      </rPr>
      <t>Цей шаблон розроблений на допомогу викладачу виконавських спеціальностей мистецьких шкіл.</t>
    </r>
    <r>
      <rPr>
        <sz val="13"/>
        <color theme="1"/>
        <rFont val="Times New Roman"/>
        <family val="1"/>
        <charset val="204"/>
      </rPr>
      <t xml:space="preserve">
</t>
    </r>
  </si>
  <si>
    <r>
      <rPr>
        <b/>
        <i/>
        <sz val="12"/>
        <color theme="1"/>
        <rFont val="Times New Roman"/>
        <family val="1"/>
        <charset val="204"/>
      </rPr>
      <t>Шаблон складається з двох частин:</t>
    </r>
    <r>
      <rPr>
        <i/>
        <sz val="12"/>
        <color theme="1"/>
        <rFont val="Times New Roman"/>
        <family val="1"/>
        <charset val="204"/>
      </rPr>
      <t xml:space="preserve">
</t>
    </r>
    <r>
      <rPr>
        <b/>
        <i/>
        <sz val="12"/>
        <color theme="1"/>
        <rFont val="Times New Roman"/>
        <family val="1"/>
        <charset val="204"/>
      </rPr>
      <t>1 аркуш - опитувальник.</t>
    </r>
    <r>
      <rPr>
        <i/>
        <sz val="12"/>
        <color theme="1"/>
        <rFont val="Times New Roman"/>
        <family val="1"/>
        <charset val="204"/>
      </rPr>
      <t xml:space="preserve"> Це Ваш робочий аркуш, в якому Ви можете записувати дані, отримані Вами з довідок та звітів.
</t>
    </r>
    <r>
      <rPr>
        <b/>
        <i/>
        <sz val="12"/>
        <color theme="1"/>
        <rFont val="Times New Roman"/>
        <family val="1"/>
        <charset val="204"/>
      </rPr>
      <t>2 аркуш - таблиця із підрахованими балами</t>
    </r>
    <r>
      <rPr>
        <i/>
        <sz val="12"/>
        <color theme="1"/>
        <rFont val="Times New Roman"/>
        <family val="1"/>
        <charset val="204"/>
      </rPr>
      <t xml:space="preserve">, які автоматично підраховані на основі заповненого 1-го аркушу.
</t>
    </r>
    <r>
      <rPr>
        <b/>
        <i/>
        <sz val="12"/>
        <color theme="1"/>
        <rFont val="Times New Roman"/>
        <family val="1"/>
        <charset val="204"/>
      </rPr>
      <t>3 аркуш - лист самоаналізу.</t>
    </r>
    <r>
      <rPr>
        <i/>
        <sz val="12"/>
        <color theme="1"/>
        <rFont val="Times New Roman"/>
        <family val="1"/>
        <charset val="204"/>
      </rPr>
      <t xml:space="preserve"> Після заповнення першого аркушу шаблон автоматично заповнить лист самоаналізу, який необхідно буде роздрукувати та додати до заяви про атестацію.</t>
    </r>
  </si>
  <si>
    <t>Найменування закладу (установи) освіти</t>
  </si>
  <si>
    <t>Прізвище, ініціали особи, що атестується</t>
  </si>
  <si>
    <t>Атестація на присвоєння (підтвердження)</t>
  </si>
  <si>
    <t>(зазначити посаду, кваліфікаційну категорію або педагогічне звання)</t>
  </si>
  <si>
    <t>Наявність оформленої належним чином навчальної та/або службової (методичної) документації</t>
  </si>
  <si>
    <t>Отримана кількість балів за критерієм</t>
  </si>
  <si>
    <t>Курси підвищення кваліфікації з навчальної/навчальних дисципліни/дисциплін, яка/які викладає педагогічний працівник (для методистів – за напрямком методичної роботи) обсягом 60 і більше академічних годин у закладах, які мають відповідну ліцензію.</t>
  </si>
  <si>
    <r>
      <rPr>
        <b/>
        <i/>
        <sz val="12"/>
        <color theme="1"/>
        <rFont val="Times New Roman"/>
        <family val="1"/>
        <charset val="204"/>
      </rPr>
      <t>NB!</t>
    </r>
    <r>
      <rPr>
        <i/>
        <sz val="12"/>
        <color theme="1"/>
        <rFont val="Times New Roman"/>
        <family val="1"/>
        <charset val="204"/>
      </rPr>
      <t xml:space="preserve"> Для підрахунку за цими показниками заповніть таблиці нижче, які допоможуть автоматично розрахувати отримані Вами бали за цим критерієм.</t>
    </r>
  </si>
  <si>
    <t>ЛИСТ САМОАНАЛІЗУ</t>
  </si>
  <si>
    <t>педагогічного працівника</t>
  </si>
  <si>
    <r>
      <t>(найменування закладу</t>
    </r>
    <r>
      <rPr>
        <b/>
        <sz val="9"/>
        <color theme="1"/>
        <rFont val="Times New Roman"/>
        <family val="1"/>
        <charset val="204"/>
      </rPr>
      <t xml:space="preserve"> </t>
    </r>
    <r>
      <rPr>
        <sz val="9"/>
        <color theme="1"/>
        <rFont val="Times New Roman"/>
        <family val="1"/>
        <charset val="204"/>
      </rPr>
      <t>(установи) освіти)</t>
    </r>
  </si>
  <si>
    <t>(прізвище, ініціали особи, що атестується)</t>
  </si>
  <si>
    <t>для атестації на присвоєння (підтвердження)</t>
  </si>
  <si>
    <t>Показник, якого досягнуто педагогічним працівником за міжатестаційний період</t>
  </si>
  <si>
    <t>І.</t>
  </si>
  <si>
    <t>Відповідність займаній  посаді</t>
  </si>
  <si>
    <t>Вища освіта ступеня магістра/освітньо-кваліфікаційного рівня спеціаліста</t>
  </si>
  <si>
    <t>правил внутрішнього трудового розпорядку;</t>
  </si>
  <si>
    <t>вимог статті 7 Закону України «Про освіту» щодо мови освітнього процесу;</t>
  </si>
  <si>
    <t>наявність оформленої належним чином навчальної та/або службової (методичної) документації;</t>
  </si>
  <si>
    <t>методичних заходах, що проводяться у закладі (установі) та методичних об’єднаннях різного рівня (міські, районні, обласні, всеукраїнські), діяльність яких спрямована на обмін педагогічним та/або методичним досвідом, як слухач або доповідач (щороку не менш як 2 заходи);</t>
  </si>
  <si>
    <t>підвищення кваліфікації</t>
  </si>
  <si>
    <t>Усього балів за критеріями відповідності посаді</t>
  </si>
  <si>
    <t>2.</t>
  </si>
  <si>
    <t>Усього балів за критеріями відповідності категорії</t>
  </si>
  <si>
    <t>Усього балів</t>
  </si>
  <si>
    <t>рівень навчального закладу</t>
  </si>
  <si>
    <t>Коориднація методичної діяльності працівників закладу</t>
  </si>
  <si>
    <t>Заплановано заходів за цим показником</t>
  </si>
  <si>
    <t>Фактично виконано заходів за цим показником</t>
  </si>
  <si>
    <t>ведення моніторингу навчально-методичного забезпечення закладу/закладів культурно-мистецької освіти - згідно з щорічними планами роботи</t>
  </si>
  <si>
    <t>Ведення моніторингу навчально-методичного забезпечення закладу/закладів культурно-мистецької освіти</t>
  </si>
  <si>
    <t>Відсоток виконаних заходів за показником</t>
  </si>
  <si>
    <t>планування та організація роботи, забезпечення проведення методичних комісій, робочих груп з розроблення освітніх та навчальних програм, іншого навчально-методичного забезпечення - згідно з щорічними планами роботи</t>
  </si>
  <si>
    <t>Проведення методичних комісій, робочих груп з розроблення освітніх та навчальних програм тощо</t>
  </si>
  <si>
    <t>Ведення моніторингу впровадження стандартів, типових освітніх програм</t>
  </si>
  <si>
    <t>Кількість заходів</t>
  </si>
  <si>
    <t>Показник критерію</t>
  </si>
  <si>
    <t>Заходи, передбачені щорічними планами методичної роботи, проведених за участю методиста</t>
  </si>
  <si>
    <t>Стандарти/ТНП/системи моніторингу, в розробленні змісту яких брав участь методист</t>
  </si>
  <si>
    <t>Кількість матеріалів</t>
  </si>
  <si>
    <t>розроблений авторський метод/прийом/засіб або навчальна програма/методичні рекомендації тощо (додатковий показник)</t>
  </si>
  <si>
    <t>самостійне фахове  рецензування  навчальних програм, підручників, посібників (додатковий показник)</t>
  </si>
  <si>
    <t>проведення занять з підвищення кваліфікації педпрацівників відповідного напряму (додатковий показник)</t>
  </si>
  <si>
    <t>здійснення координації методичної діяльності педагогічних працівників закладу або закладів мистецької освіти відповідно до напряму методичної роботи - згідно з щорічними планами роботи;</t>
  </si>
  <si>
    <t>ведення моніторингу навчально-методичного забезпечення закладу/закладів культурно-мистецької освіти - згідно з щорічними планами роботи;</t>
  </si>
  <si>
    <t>планування та організація роботи, забезпечення проведення методичних комісій, робочих груп з розроблення освітніх та навчальних програм, іншого навчально-методичного забезпечення - згідно з щорічними планами роботи;</t>
  </si>
  <si>
    <t>ведення моніторингу впровадження стандартів, типових освітніх програм початкової, профільної, фахової передвищої культурно-мистецької освіти - згідно з щорічними планами роботи;</t>
  </si>
  <si>
    <t>участь у плануванні та проведенні методичних, навчально-методичних заходів (семінарів, засідань за круглим столом, конференцій, конкурсів навчальних програм) за напрямом методичної роботи - 5 заходів;</t>
  </si>
  <si>
    <t>участь у розробленні стандартів фахової передвищої мистецької освіти, типових навчальних програм початкової, профільної та фахової передвищої освіти мистецької освіти, у тому числі інклюзивної мистецької освіти початкового рівня, систем внутрішнього моніторингу якості культурно-мистецької освіти - згідно з щорічними планами роботи;</t>
  </si>
  <si>
    <t>підготовка на підставі самостійного вивчення та узагальнення рекомендацій щодо впровадження (застосування) передового педагогічного, у тому числі зарубіжного, досвіду викладання навчальних дисциплін у закладах культурно-мистецької освіти відповідно до напряму своєї методичної роботи (враховується наявність таких рекомендацій та підтвердження їх застосування). За відсутності результативних показників за цим критерієм враховуються показники щодо фактів розроблення авторського педагогічного методу (прийому, засобу), або навчальної програми, або методичних рекомендацій тощо, що пройшли зовнішню незалежну експертизу та використовуються в освітньому процесі закладів культурно-мистецької освіти відповідного рівня;</t>
  </si>
  <si>
    <t>надання практичної допомоги суб’єктам мистецько-освітньої діяльності з питань планування, організації та провадження методичної діяльності (враховується кількість відповідних консультацій, наданих методистом за міжатестаційний період). Додатковим результативним показником, який враховується при оцінюванні роботи педагогічного працівника за цим критерієм, є самостійне рецензування навчальних програм, підручників, посібників, створених педагогічними працівниками закладів культурно-мистецької освіти;</t>
  </si>
  <si>
    <t>самостійна організація та проведення трьох методичних та/або навчально-методичних заходів (семінари, засідання за круглим столом, конференції, конкурси навчальних програм) за напрямом методичної роботи. Додатковим результативним показником, що враховується при оцінюванні роботи педагогічного працівника за цим критерієм, є проведення занять з підвищення кваліфікації педагогічних працівників відповідного напряму.</t>
  </si>
  <si>
    <t>Навчання обсягом не менше 60 академічних годин, яке проводиться як захід з підвищення кваліфікації</t>
  </si>
  <si>
    <t>Стажування за фахом у закладі вищої освіти (у тому числі за кордоном) обсягом не менше 60 академічних годин</t>
  </si>
  <si>
    <t xml:space="preserve"> для 2019 року</t>
  </si>
  <si>
    <t xml:space="preserve"> для 2020 року</t>
  </si>
  <si>
    <t xml:space="preserve"> для 2021 року</t>
  </si>
  <si>
    <t xml:space="preserve"> для 2022 року</t>
  </si>
  <si>
    <t xml:space="preserve"> починаючи з 2023 року</t>
  </si>
  <si>
    <t>1 захід обов'язковий (60 год.)</t>
  </si>
  <si>
    <t>1 захід, прирівняний до обов'язкового</t>
  </si>
  <si>
    <t>1 інший захід</t>
  </si>
  <si>
    <t>Усього отримано балів (на відповідність посаді)</t>
  </si>
  <si>
    <t>2.4.1.1.</t>
  </si>
  <si>
    <t>2.4.2.1.</t>
  </si>
  <si>
    <t>2.4.3.1.</t>
  </si>
  <si>
    <t>Зведена таблиця для методистів, що атестуються</t>
  </si>
  <si>
    <t>Наявність оформленої належним чином навчальної та/або службової (методичної)  документації</t>
  </si>
  <si>
    <t>не менше 2-х методичних заходах щорічно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</si>
</sst>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theme="1"/>
      <name val="Calibri"/>
      <family val="2"/>
      <charset val="204"/>
      <scheme val="minor"/>
    </font>
    <font>
      <b/>
      <sz val="11"/>
      <name val="Calibri"/>
      <family val="2"/>
      <charset val="204"/>
      <scheme val="minor"/>
    </font>
    <font>
      <i/>
      <sz val="11"/>
      <color theme="1"/>
      <name val="Calibri"/>
      <family val="2"/>
      <charset val="204"/>
      <scheme val="minor"/>
    </font>
    <font>
      <b/>
      <i/>
      <sz val="11"/>
      <color theme="1"/>
      <name val="Calibri"/>
      <family val="2"/>
      <charset val="204"/>
      <scheme val="minor"/>
    </font>
    <font>
      <b/>
      <i/>
      <sz val="11"/>
      <name val="Calibri"/>
      <family val="2"/>
      <charset val="204"/>
      <scheme val="minor"/>
    </font>
    <font>
      <sz val="13"/>
      <color theme="1"/>
      <name val="Times New Roman"/>
      <family val="1"/>
      <charset val="204"/>
    </font>
    <font>
      <b/>
      <sz val="13"/>
      <color theme="1"/>
      <name val="Times New Roman"/>
      <family val="1"/>
      <charset val="204"/>
    </font>
    <font>
      <i/>
      <sz val="12"/>
      <color theme="1"/>
      <name val="Times New Roman"/>
      <family val="1"/>
      <charset val="204"/>
    </font>
    <font>
      <b/>
      <i/>
      <sz val="12"/>
      <color theme="1"/>
      <name val="Times New Roman"/>
      <family val="1"/>
      <charset val="204"/>
    </font>
    <font>
      <b/>
      <sz val="12"/>
      <color theme="1"/>
      <name val="Times New Roman"/>
      <family val="1"/>
      <charset val="204"/>
    </font>
    <font>
      <sz val="12"/>
      <color theme="1"/>
      <name val="Times New Roman"/>
      <family val="1"/>
      <charset val="204"/>
    </font>
    <font>
      <b/>
      <sz val="13"/>
      <color rgb="FFFF0000"/>
      <name val="Times New Roman"/>
      <family val="1"/>
      <charset val="204"/>
    </font>
    <font>
      <b/>
      <sz val="10"/>
      <color theme="1"/>
      <name val="Times New Roman"/>
      <family val="1"/>
      <charset val="204"/>
    </font>
    <font>
      <b/>
      <sz val="11"/>
      <color theme="1"/>
      <name val="Times New Roman"/>
      <family val="1"/>
      <charset val="204"/>
    </font>
    <font>
      <sz val="12"/>
      <name val="Times New Roman"/>
      <family val="1"/>
      <charset val="204"/>
    </font>
    <font>
      <b/>
      <sz val="14"/>
      <color theme="1"/>
      <name val="Times New Roman"/>
      <family val="1"/>
      <charset val="204"/>
    </font>
    <font>
      <sz val="9"/>
      <color theme="1"/>
      <name val="Times New Roman"/>
      <family val="1"/>
      <charset val="204"/>
    </font>
    <font>
      <b/>
      <sz val="18"/>
      <color theme="1"/>
      <name val="Times New Roman"/>
      <family val="1"/>
      <charset val="204"/>
    </font>
    <font>
      <b/>
      <sz val="16"/>
      <color rgb="FFFF0000"/>
      <name val="Times New Roman"/>
      <family val="1"/>
      <charset val="204"/>
    </font>
    <font>
      <sz val="13"/>
      <name val="Times New Roman"/>
      <family val="1"/>
      <charset val="204"/>
    </font>
    <font>
      <b/>
      <sz val="16"/>
      <color rgb="FF0070C0"/>
      <name val="Times New Roman"/>
      <family val="1"/>
      <charset val="204"/>
    </font>
    <font>
      <sz val="12"/>
      <color theme="1"/>
      <name val="Calibri"/>
      <family val="2"/>
      <charset val="204"/>
      <scheme val="minor"/>
    </font>
    <font>
      <b/>
      <sz val="9"/>
      <color theme="1"/>
      <name val="Times New Roman"/>
      <family val="1"/>
      <charset val="204"/>
    </font>
    <font>
      <b/>
      <sz val="12"/>
      <color theme="1"/>
      <name val="Calibri"/>
      <family val="2"/>
      <charset val="204"/>
      <scheme val="minor"/>
    </font>
    <font>
      <b/>
      <sz val="12"/>
      <color rgb="FF000000"/>
      <name val="Times New Roman"/>
      <family val="1"/>
      <charset val="204"/>
    </font>
    <font>
      <sz val="12"/>
      <color rgb="FF000000"/>
      <name val="Times New Roman"/>
      <family val="1"/>
      <charset val="204"/>
    </font>
    <font>
      <b/>
      <sz val="16"/>
      <color rgb="FF000000"/>
      <name val="Times New Roman"/>
      <family val="1"/>
      <charset val="204"/>
    </font>
    <font>
      <sz val="16"/>
      <color theme="1"/>
      <name val="Calibri"/>
      <family val="2"/>
      <charset val="204"/>
      <scheme val="minor"/>
    </font>
    <font>
      <b/>
      <sz val="14"/>
      <name val="Calibri"/>
      <family val="2"/>
      <charset val="204"/>
      <scheme val="minor"/>
    </font>
    <font>
      <b/>
      <sz val="20"/>
      <color rgb="FFFF0000"/>
      <name val="Calibri"/>
      <family val="2"/>
      <charset val="204"/>
      <scheme val="minor"/>
    </font>
    <font>
      <b/>
      <sz val="14"/>
      <color theme="1"/>
      <name val="Calibri"/>
      <family val="2"/>
      <charset val="204"/>
      <scheme val="minor"/>
    </font>
    <font>
      <b/>
      <sz val="11"/>
      <color rgb="FFFF0000"/>
      <name val="Calibri"/>
      <family val="2"/>
      <charset val="204"/>
      <scheme val="minor"/>
    </font>
    <font>
      <b/>
      <u/>
      <sz val="12"/>
      <color theme="1"/>
      <name val="Times New Roman"/>
      <family val="1"/>
      <charset val="204"/>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lightUp"/>
    </fill>
    <fill>
      <patternFill patternType="solid">
        <fgColor indexed="65"/>
        <bgColor indexed="64"/>
      </patternFill>
    </fill>
    <fill>
      <patternFill patternType="solid">
        <fgColor theme="0"/>
        <bgColor indexed="64"/>
      </patternFill>
    </fill>
    <fill>
      <patternFill patternType="lightUp">
        <bgColor theme="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39997558519241921"/>
        <bgColor indexed="64"/>
      </patternFill>
    </fill>
    <fill>
      <patternFill patternType="lightUp">
        <fgColor theme="9" tint="-0.499984740745262"/>
        <bgColor theme="3" tint="0.59999389629810485"/>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3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6" borderId="1" xfId="0" applyFill="1" applyBorder="1" applyAlignment="1">
      <alignment horizontal="center"/>
    </xf>
    <xf numFmtId="0" fontId="7" fillId="0" borderId="1" xfId="0" applyFont="1" applyBorder="1" applyAlignment="1">
      <alignment wrapText="1"/>
    </xf>
    <xf numFmtId="0" fontId="0" fillId="0" borderId="1" xfId="0" applyBorder="1" applyAlignment="1">
      <alignment horizontal="center" vertical="center"/>
    </xf>
    <xf numFmtId="0" fontId="0" fillId="5" borderId="1" xfId="0" applyFill="1" applyBorder="1" applyAlignment="1">
      <alignment horizontal="center" vertical="center"/>
    </xf>
    <xf numFmtId="9" fontId="0" fillId="0" borderId="1" xfId="0" applyNumberFormat="1" applyBorder="1" applyAlignment="1">
      <alignment wrapText="1"/>
    </xf>
    <xf numFmtId="0" fontId="0" fillId="7" borderId="1" xfId="0" applyFill="1" applyBorder="1" applyAlignment="1">
      <alignment horizontal="center"/>
    </xf>
    <xf numFmtId="9" fontId="7" fillId="0" borderId="1" xfId="0" applyNumberFormat="1" applyFont="1" applyBorder="1" applyAlignment="1">
      <alignment wrapText="1"/>
    </xf>
    <xf numFmtId="0" fontId="0" fillId="0" borderId="1" xfId="0" applyBorder="1" applyAlignment="1">
      <alignment horizontal="right" wrapText="1"/>
    </xf>
    <xf numFmtId="0" fontId="0" fillId="0" borderId="1" xfId="0" applyBorder="1" applyAlignment="1">
      <alignment horizontal="right" vertical="center" wrapText="1"/>
    </xf>
    <xf numFmtId="0" fontId="0" fillId="8" borderId="1" xfId="0" applyFill="1" applyBorder="1" applyAlignment="1">
      <alignment horizontal="center"/>
    </xf>
    <xf numFmtId="0" fontId="5" fillId="7" borderId="1" xfId="2" applyFont="1" applyFill="1" applyBorder="1" applyAlignment="1">
      <alignment horizontal="center" wrapText="1"/>
    </xf>
    <xf numFmtId="0" fontId="8" fillId="0" borderId="1" xfId="0" applyFont="1" applyBorder="1" applyAlignment="1">
      <alignment wrapText="1"/>
    </xf>
    <xf numFmtId="0" fontId="9" fillId="7" borderId="0" xfId="0" applyFont="1" applyFill="1" applyAlignment="1">
      <alignment wrapText="1"/>
    </xf>
    <xf numFmtId="0" fontId="9" fillId="0" borderId="0" xfId="0" applyFont="1" applyAlignment="1">
      <alignment wrapText="1"/>
    </xf>
    <xf numFmtId="0" fontId="10" fillId="7" borderId="1" xfId="0" applyFont="1" applyFill="1" applyBorder="1" applyAlignment="1">
      <alignment vertical="center" wrapText="1"/>
    </xf>
    <xf numFmtId="0" fontId="9" fillId="7" borderId="1" xfId="0" applyFont="1" applyFill="1" applyBorder="1" applyAlignment="1">
      <alignment vertical="center" wrapText="1"/>
    </xf>
    <xf numFmtId="0" fontId="13" fillId="0" borderId="1" xfId="0" applyFont="1" applyBorder="1" applyAlignment="1">
      <alignment horizontal="center" vertical="center" wrapText="1"/>
    </xf>
    <xf numFmtId="0" fontId="10" fillId="7" borderId="0" xfId="0" applyFont="1" applyFill="1" applyAlignment="1">
      <alignment horizontal="left" vertical="center" wrapText="1"/>
    </xf>
    <xf numFmtId="2" fontId="10" fillId="7" borderId="0" xfId="0" applyNumberFormat="1" applyFont="1" applyFill="1" applyAlignment="1">
      <alignment wrapText="1"/>
    </xf>
    <xf numFmtId="0" fontId="10" fillId="0" borderId="0" xfId="0" applyFont="1" applyAlignment="1">
      <alignment wrapText="1"/>
    </xf>
    <xf numFmtId="0" fontId="10" fillId="7" borderId="0" xfId="0" applyFont="1" applyFill="1" applyAlignment="1">
      <alignment horizontal="center" vertical="center" wrapText="1"/>
    </xf>
    <xf numFmtId="0" fontId="11" fillId="7" borderId="0" xfId="0" applyFont="1" applyFill="1" applyAlignment="1">
      <alignment horizont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3"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0" fillId="7" borderId="0" xfId="0" applyFont="1" applyFill="1" applyAlignment="1">
      <alignment horizontal="center" wrapText="1"/>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0" fillId="15" borderId="1" xfId="0" applyFill="1" applyBorder="1"/>
    <xf numFmtId="0" fontId="0" fillId="15" borderId="5" xfId="0" applyFill="1" applyBorder="1"/>
    <xf numFmtId="0" fontId="0" fillId="15" borderId="5" xfId="0" applyFill="1" applyBorder="1" applyAlignment="1">
      <alignment vertical="center"/>
    </xf>
    <xf numFmtId="0" fontId="0" fillId="7" borderId="0" xfId="0" applyFill="1" applyAlignment="1">
      <alignment horizontal="center"/>
    </xf>
    <xf numFmtId="0" fontId="6" fillId="7" borderId="0" xfId="0" applyFont="1" applyFill="1" applyAlignment="1">
      <alignment horizontal="left" vertical="center" wrapText="1"/>
    </xf>
    <xf numFmtId="0" fontId="0" fillId="7" borderId="0" xfId="0" applyFill="1" applyAlignment="1">
      <alignment wrapText="1"/>
    </xf>
    <xf numFmtId="0" fontId="0" fillId="7" borderId="0" xfId="0" applyFill="1"/>
    <xf numFmtId="0" fontId="4" fillId="0" borderId="5" xfId="0" applyFont="1" applyBorder="1" applyAlignment="1">
      <alignment horizontal="center" vertical="center"/>
    </xf>
    <xf numFmtId="0" fontId="0" fillId="7" borderId="0" xfId="0" applyFill="1" applyAlignment="1">
      <alignment horizontal="center" vertical="center" wrapText="1"/>
    </xf>
    <xf numFmtId="0" fontId="0" fillId="7" borderId="1" xfId="0" applyFill="1" applyBorder="1" applyAlignment="1">
      <alignment horizontal="center" vertical="center" wrapText="1"/>
    </xf>
    <xf numFmtId="0" fontId="13" fillId="0" borderId="0" xfId="0" applyFont="1" applyAlignment="1">
      <alignment wrapText="1"/>
    </xf>
    <xf numFmtId="0" fontId="9" fillId="7" borderId="0" xfId="0" applyFont="1" applyFill="1" applyAlignment="1">
      <alignment horizontal="center" wrapText="1"/>
    </xf>
    <xf numFmtId="0" fontId="9" fillId="0" borderId="0" xfId="0" applyFont="1" applyAlignment="1">
      <alignment vertical="center" wrapText="1"/>
    </xf>
    <xf numFmtId="0" fontId="10" fillId="13" borderId="1" xfId="0" applyFont="1" applyFill="1" applyBorder="1" applyAlignment="1">
      <alignment horizontal="center" vertical="center" wrapText="1"/>
    </xf>
    <xf numFmtId="1" fontId="19" fillId="13" borderId="0" xfId="0" applyNumberFormat="1" applyFont="1" applyFill="1" applyAlignment="1">
      <alignment horizontal="center" vertical="center" wrapText="1"/>
    </xf>
    <xf numFmtId="0" fontId="22" fillId="13" borderId="0" xfId="0" applyFont="1" applyFill="1" applyAlignment="1">
      <alignment horizontal="center" vertical="center" wrapText="1"/>
    </xf>
    <xf numFmtId="0" fontId="14" fillId="13"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3" fillId="0" borderId="0" xfId="0" applyFont="1" applyAlignment="1">
      <alignment wrapText="1"/>
    </xf>
    <xf numFmtId="0" fontId="23" fillId="7" borderId="0" xfId="0" applyFont="1" applyFill="1" applyAlignment="1">
      <alignment wrapText="1"/>
    </xf>
    <xf numFmtId="0" fontId="9" fillId="7" borderId="0" xfId="0" applyFont="1" applyFill="1" applyAlignment="1">
      <alignment vertical="center" wrapText="1"/>
    </xf>
    <xf numFmtId="0" fontId="13" fillId="13" borderId="1" xfId="0" applyFont="1" applyFill="1" applyBorder="1" applyAlignment="1">
      <alignment horizontal="center" vertical="center" wrapText="1"/>
    </xf>
    <xf numFmtId="0" fontId="9" fillId="0" borderId="0" xfId="0" applyFont="1" applyAlignment="1">
      <alignment horizontal="center" wrapText="1"/>
    </xf>
    <xf numFmtId="0" fontId="10" fillId="7" borderId="0" xfId="0" applyFont="1" applyFill="1" applyAlignment="1">
      <alignment vertical="center" wrapText="1"/>
    </xf>
    <xf numFmtId="1" fontId="4" fillId="0" borderId="1" xfId="0" applyNumberFormat="1" applyFont="1" applyBorder="1" applyAlignment="1">
      <alignment horizontal="center" vertical="center" wrapText="1"/>
    </xf>
    <xf numFmtId="0" fontId="0" fillId="5" borderId="3" xfId="0" applyFill="1" applyBorder="1" applyAlignment="1">
      <alignment horizontal="center" vertical="center"/>
    </xf>
    <xf numFmtId="0" fontId="0" fillId="15" borderId="9" xfId="0" applyFill="1" applyBorder="1"/>
    <xf numFmtId="0" fontId="4" fillId="7" borderId="1" xfId="0" applyFont="1" applyFill="1" applyBorder="1" applyAlignment="1">
      <alignment horizontal="center" vertical="center"/>
    </xf>
    <xf numFmtId="1" fontId="29" fillId="0" borderId="1" xfId="0" applyNumberFormat="1" applyFont="1" applyBorder="1" applyAlignment="1">
      <alignment horizontal="center" vertical="center" wrapText="1"/>
    </xf>
    <xf numFmtId="0" fontId="4" fillId="0" borderId="13" xfId="0" applyFont="1" applyBorder="1" applyAlignment="1">
      <alignment horizontal="center" vertical="center"/>
    </xf>
    <xf numFmtId="1" fontId="0" fillId="0" borderId="1" xfId="0" applyNumberFormat="1" applyBorder="1" applyAlignment="1">
      <alignment horizontal="center" vertical="center"/>
    </xf>
    <xf numFmtId="0" fontId="34" fillId="14" borderId="5" xfId="0" applyFont="1" applyFill="1" applyBorder="1" applyAlignment="1">
      <alignment horizontal="center" vertical="center"/>
    </xf>
    <xf numFmtId="164" fontId="34" fillId="14" borderId="1" xfId="0" applyNumberFormat="1" applyFont="1" applyFill="1" applyBorder="1" applyAlignment="1">
      <alignment horizontal="center" vertical="center"/>
    </xf>
    <xf numFmtId="164" fontId="33" fillId="0" borderId="0" xfId="0" applyNumberFormat="1" applyFont="1" applyAlignment="1">
      <alignment horizontal="center" vertical="center"/>
    </xf>
    <xf numFmtId="0" fontId="25" fillId="0" borderId="0" xfId="0" applyFont="1"/>
    <xf numFmtId="0" fontId="14" fillId="0" borderId="0" xfId="0" applyFont="1" applyAlignment="1">
      <alignment vertical="center"/>
    </xf>
    <xf numFmtId="0" fontId="25" fillId="0" borderId="0" xfId="0" applyFont="1" applyAlignment="1">
      <alignment horizontal="center"/>
    </xf>
    <xf numFmtId="0" fontId="27" fillId="0" borderId="0" xfId="0" applyFont="1"/>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0" xfId="0" applyFont="1"/>
    <xf numFmtId="0" fontId="0" fillId="8" borderId="1" xfId="0"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xf>
    <xf numFmtId="1" fontId="0" fillId="7" borderId="1" xfId="0" applyNumberFormat="1" applyFill="1" applyBorder="1" applyAlignment="1">
      <alignment horizontal="center" vertical="center"/>
    </xf>
    <xf numFmtId="164" fontId="30" fillId="0" borderId="1"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10" fillId="12" borderId="1" xfId="0" applyFont="1" applyFill="1" applyBorder="1" applyAlignment="1" applyProtection="1">
      <alignment horizontal="center" vertical="center" wrapText="1"/>
      <protection locked="0"/>
    </xf>
    <xf numFmtId="0" fontId="10" fillId="12" borderId="1" xfId="0" applyFont="1" applyFill="1" applyBorder="1" applyAlignment="1" applyProtection="1">
      <alignment horizontal="center" vertical="center" wrapText="1"/>
      <protection locked="0" hidden="1"/>
    </xf>
    <xf numFmtId="0" fontId="14" fillId="16" borderId="1" xfId="0" applyFont="1" applyFill="1" applyBorder="1" applyAlignment="1" applyProtection="1">
      <alignment horizontal="center" vertical="center" wrapText="1"/>
      <protection locked="0"/>
    </xf>
    <xf numFmtId="0" fontId="14" fillId="16" borderId="1" xfId="0" applyFont="1" applyFill="1" applyBorder="1" applyAlignment="1" applyProtection="1">
      <alignment wrapText="1"/>
      <protection locked="0"/>
    </xf>
    <xf numFmtId="0" fontId="14" fillId="12" borderId="1" xfId="0" applyFont="1" applyFill="1" applyBorder="1" applyAlignment="1" applyProtection="1">
      <alignment horizontal="center" wrapText="1"/>
      <protection locked="0"/>
    </xf>
    <xf numFmtId="0" fontId="13" fillId="0" borderId="0" xfId="0" applyFont="1" applyAlignment="1">
      <alignment horizontal="left" wrapText="1"/>
    </xf>
    <xf numFmtId="49" fontId="19" fillId="12" borderId="8" xfId="0" applyNumberFormat="1" applyFont="1" applyFill="1" applyBorder="1" applyAlignment="1" applyProtection="1">
      <alignment horizontal="center" wrapText="1"/>
      <protection locked="0"/>
    </xf>
    <xf numFmtId="0" fontId="20" fillId="7" borderId="11" xfId="0" applyFont="1" applyFill="1" applyBorder="1" applyAlignment="1">
      <alignment horizontal="center" vertical="top" wrapText="1"/>
    </xf>
    <xf numFmtId="0" fontId="21" fillId="11" borderId="0" xfId="0" applyFont="1" applyFill="1" applyAlignment="1">
      <alignment horizontal="center" vertical="center" wrapText="1"/>
    </xf>
    <xf numFmtId="0" fontId="10" fillId="7" borderId="1" xfId="0" applyFont="1" applyFill="1" applyBorder="1" applyAlignment="1">
      <alignment horizontal="left" vertical="center" wrapText="1"/>
    </xf>
    <xf numFmtId="0" fontId="11" fillId="10" borderId="0" xfId="0" applyFont="1" applyFill="1" applyAlignment="1">
      <alignment horizontal="center" vertical="center" wrapText="1"/>
    </xf>
    <xf numFmtId="0" fontId="9" fillId="10" borderId="0" xfId="0" applyFont="1" applyFill="1" applyAlignment="1">
      <alignment horizontal="center" vertical="center" wrapText="1"/>
    </xf>
    <xf numFmtId="0" fontId="11" fillId="7" borderId="0" xfId="0" applyFont="1" applyFill="1" applyAlignment="1">
      <alignment horizontal="left" vertical="top" wrapText="1"/>
    </xf>
    <xf numFmtId="0" fontId="9" fillId="7" borderId="2"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0" fillId="0" borderId="0" xfId="0" applyFont="1" applyAlignment="1">
      <alignment horizontal="center" wrapText="1"/>
    </xf>
    <xf numFmtId="0" fontId="13" fillId="0" borderId="1" xfId="0" applyFont="1" applyBorder="1" applyAlignment="1">
      <alignment horizontal="center" vertical="center" wrapText="1"/>
    </xf>
    <xf numFmtId="0" fontId="14" fillId="0" borderId="1" xfId="0" applyFont="1" applyBorder="1" applyAlignment="1" applyProtection="1">
      <alignment horizontal="left" wrapText="1"/>
      <protection locked="0"/>
    </xf>
    <xf numFmtId="0" fontId="18" fillId="13" borderId="1"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0" fillId="0" borderId="1" xfId="0" applyFont="1" applyBorder="1" applyAlignment="1">
      <alignment horizontal="center" wrapText="1"/>
    </xf>
    <xf numFmtId="0" fontId="10" fillId="13" borderId="1" xfId="0" applyFont="1" applyFill="1" applyBorder="1" applyAlignment="1">
      <alignment horizontal="center" vertical="center" wrapText="1"/>
    </xf>
    <xf numFmtId="0" fontId="9" fillId="7" borderId="0" xfId="0" applyFont="1" applyFill="1" applyAlignment="1">
      <alignment horizontal="left" vertical="center" wrapText="1"/>
    </xf>
    <xf numFmtId="0" fontId="10" fillId="7" borderId="0" xfId="0" applyFont="1" applyFill="1" applyAlignment="1">
      <alignment horizont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4" fillId="16" borderId="1" xfId="0" applyFont="1" applyFill="1" applyBorder="1" applyAlignment="1" applyProtection="1">
      <alignment horizontal="left" vertical="center" wrapText="1"/>
      <protection locked="0"/>
    </xf>
    <xf numFmtId="0" fontId="10" fillId="7" borderId="0" xfId="0" applyFont="1" applyFill="1" applyAlignment="1">
      <alignment horizontal="left" vertical="center" wrapText="1"/>
    </xf>
    <xf numFmtId="0" fontId="15" fillId="7" borderId="0" xfId="0" applyFont="1" applyFill="1" applyAlignment="1">
      <alignment horizontal="right" vertical="center" wrapText="1"/>
    </xf>
    <xf numFmtId="0" fontId="15" fillId="7" borderId="2" xfId="0" applyFont="1" applyFill="1" applyBorder="1" applyAlignment="1">
      <alignment horizontal="right" vertical="center" wrapText="1"/>
    </xf>
    <xf numFmtId="0" fontId="15" fillId="7" borderId="4" xfId="0" applyFont="1" applyFill="1" applyBorder="1" applyAlignment="1">
      <alignment horizontal="right" vertical="center" wrapText="1"/>
    </xf>
    <xf numFmtId="0" fontId="15" fillId="7" borderId="3" xfId="0" applyFont="1" applyFill="1" applyBorder="1" applyAlignment="1">
      <alignment horizontal="right" vertical="center" wrapText="1"/>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wrapText="1"/>
    </xf>
    <xf numFmtId="0" fontId="18" fillId="0" borderId="1" xfId="0" applyFont="1" applyBorder="1" applyAlignment="1">
      <alignment horizontal="left" vertical="center" wrapText="1"/>
    </xf>
    <xf numFmtId="0" fontId="11" fillId="10" borderId="0" xfId="0" applyFont="1" applyFill="1" applyAlignment="1">
      <alignment horizontal="center" wrapText="1"/>
    </xf>
    <xf numFmtId="0" fontId="10" fillId="0" borderId="8" xfId="0" applyFont="1" applyBorder="1" applyAlignment="1">
      <alignment horizontal="center" wrapText="1"/>
    </xf>
    <xf numFmtId="0" fontId="14" fillId="16" borderId="1" xfId="0" applyFont="1" applyFill="1" applyBorder="1" applyAlignment="1" applyProtection="1">
      <alignment horizontal="center" vertical="center" wrapText="1"/>
      <protection locked="0"/>
    </xf>
    <xf numFmtId="1" fontId="14" fillId="13" borderId="2" xfId="0" applyNumberFormat="1" applyFont="1" applyFill="1" applyBorder="1" applyAlignment="1">
      <alignment horizontal="center" vertical="center" wrapText="1"/>
    </xf>
    <xf numFmtId="1" fontId="14" fillId="13" borderId="3"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5" fillId="0" borderId="5" xfId="0" applyFont="1" applyBorder="1" applyAlignment="1">
      <alignment horizontal="right" vertical="center" wrapText="1"/>
    </xf>
    <xf numFmtId="0" fontId="22" fillId="13" borderId="1" xfId="0" applyFont="1" applyFill="1" applyBorder="1" applyAlignment="1">
      <alignment horizontal="center" vertical="center" wrapText="1"/>
    </xf>
    <xf numFmtId="0" fontId="24" fillId="7" borderId="0" xfId="0" applyFont="1" applyFill="1" applyAlignment="1">
      <alignment horizontal="center" vertical="center" wrapText="1"/>
    </xf>
    <xf numFmtId="0" fontId="10" fillId="7" borderId="0" xfId="0" applyFont="1" applyFill="1" applyAlignment="1">
      <alignment horizontal="center" vertical="center" wrapText="1"/>
    </xf>
    <xf numFmtId="0" fontId="13" fillId="13" borderId="1" xfId="0" applyFont="1" applyFill="1" applyBorder="1" applyAlignment="1">
      <alignment horizontal="left" vertical="center" wrapText="1"/>
    </xf>
    <xf numFmtId="0" fontId="13" fillId="13" borderId="1" xfId="0" applyFont="1" applyFill="1" applyBorder="1" applyAlignment="1">
      <alignment horizontal="center" vertical="center" wrapText="1"/>
    </xf>
    <xf numFmtId="1" fontId="13" fillId="13" borderId="2" xfId="0" applyNumberFormat="1"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5" fillId="0" borderId="9" xfId="0" applyFont="1" applyBorder="1" applyAlignment="1">
      <alignment horizontal="right" vertical="center" wrapText="1"/>
    </xf>
    <xf numFmtId="0" fontId="15" fillId="0" borderId="11" xfId="0" applyFont="1" applyBorder="1" applyAlignment="1">
      <alignment horizontal="right" vertical="center" wrapText="1"/>
    </xf>
    <xf numFmtId="0" fontId="15" fillId="0" borderId="10" xfId="0" applyFont="1" applyBorder="1" applyAlignment="1">
      <alignment horizontal="right" vertical="center" wrapText="1"/>
    </xf>
    <xf numFmtId="0" fontId="35" fillId="0" borderId="8" xfId="0" applyFont="1" applyBorder="1" applyAlignment="1">
      <alignment horizontal="center" vertical="center" wrapText="1"/>
    </xf>
    <xf numFmtId="0" fontId="32" fillId="7" borderId="8" xfId="1" applyFont="1" applyFill="1" applyBorder="1" applyAlignment="1">
      <alignment horizontal="center"/>
    </xf>
    <xf numFmtId="0" fontId="8" fillId="7" borderId="8" xfId="1" applyFont="1" applyFill="1" applyBorder="1" applyAlignment="1">
      <alignment horizontal="right"/>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5" fillId="7" borderId="2" xfId="3" applyFont="1" applyFill="1" applyBorder="1" applyAlignment="1">
      <alignment horizontal="center"/>
    </xf>
    <xf numFmtId="0" fontId="5" fillId="7" borderId="4" xfId="3" applyFont="1" applyFill="1" applyBorder="1" applyAlignment="1">
      <alignment horizontal="center"/>
    </xf>
    <xf numFmtId="0" fontId="5" fillId="7" borderId="3" xfId="3" applyFont="1" applyFill="1"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5" fillId="0" borderId="1" xfId="3" applyFont="1" applyFill="1" applyBorder="1" applyAlignment="1">
      <alignment horizontal="center" vertical="center"/>
    </xf>
    <xf numFmtId="0" fontId="5" fillId="0" borderId="1"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5" fillId="9" borderId="1" xfId="2" applyFont="1" applyFill="1" applyBorder="1" applyAlignment="1">
      <alignment horizontal="center"/>
    </xf>
    <xf numFmtId="0" fontId="0" fillId="15" borderId="5" xfId="0" applyFill="1" applyBorder="1" applyAlignment="1">
      <alignment horizontal="center"/>
    </xf>
    <xf numFmtId="0" fontId="0" fillId="15" borderId="6" xfId="0" applyFill="1" applyBorder="1" applyAlignment="1">
      <alignment horizontal="center"/>
    </xf>
    <xf numFmtId="14" fontId="0" fillId="0" borderId="5" xfId="0" applyNumberFormat="1" applyBorder="1" applyAlignment="1">
      <alignment horizontal="center" vertical="center"/>
    </xf>
    <xf numFmtId="14" fontId="0" fillId="0" borderId="7" xfId="0" applyNumberFormat="1" applyBorder="1" applyAlignment="1">
      <alignment horizontal="center" vertical="center"/>
    </xf>
    <xf numFmtId="14" fontId="0" fillId="0" borderId="6" xfId="0" applyNumberFormat="1"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1" fontId="4" fillId="0" borderId="5" xfId="0" applyNumberFormat="1" applyFont="1" applyBorder="1" applyAlignment="1">
      <alignment horizontal="center" vertical="center"/>
    </xf>
    <xf numFmtId="1" fontId="4" fillId="0" borderId="7"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11" borderId="2"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5" fillId="9" borderId="1" xfId="2" applyFont="1" applyFill="1" applyBorder="1" applyAlignment="1">
      <alignment horizontal="center" vertical="center"/>
    </xf>
    <xf numFmtId="1" fontId="4" fillId="0" borderId="5" xfId="0" applyNumberFormat="1" applyFont="1"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34" fillId="9" borderId="0" xfId="0" applyFont="1" applyFill="1" applyAlignment="1">
      <alignment horizontal="center" vertical="center" wrapText="1"/>
    </xf>
    <xf numFmtId="0" fontId="4" fillId="11" borderId="1" xfId="0" applyFont="1" applyFill="1" applyBorder="1" applyAlignment="1">
      <alignment horizontal="center" vertical="center" wrapText="1"/>
    </xf>
    <xf numFmtId="0" fontId="4" fillId="0" borderId="0" xfId="0" applyFont="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15" borderId="9" xfId="0" applyFill="1" applyBorder="1" applyAlignment="1">
      <alignment horizontal="center"/>
    </xf>
    <xf numFmtId="0" fontId="0" fillId="15" borderId="12" xfId="0" applyFill="1" applyBorder="1" applyAlignment="1">
      <alignment horizontal="center"/>
    </xf>
    <xf numFmtId="0" fontId="20" fillId="0" borderId="0" xfId="0" applyFont="1" applyAlignment="1">
      <alignment horizontal="center" vertical="top" wrapText="1"/>
    </xf>
    <xf numFmtId="0" fontId="13" fillId="0" borderId="0" xfId="0" applyFont="1" applyAlignment="1">
      <alignment horizontal="center" vertical="center"/>
    </xf>
    <xf numFmtId="0" fontId="13" fillId="0" borderId="0" xfId="0" applyFont="1" applyAlignment="1">
      <alignment horizontal="center" vertical="top"/>
    </xf>
    <xf numFmtId="49" fontId="36" fillId="0" borderId="0" xfId="0" applyNumberFormat="1" applyFont="1" applyAlignment="1">
      <alignment horizontal="center" vertical="top"/>
    </xf>
    <xf numFmtId="0" fontId="36" fillId="0" borderId="0" xfId="0" applyFont="1" applyAlignment="1">
      <alignment horizontal="center" vertical="top"/>
    </xf>
    <xf numFmtId="49" fontId="36" fillId="0" borderId="0" xfId="0" applyNumberFormat="1" applyFont="1" applyAlignment="1">
      <alignment horizontal="center" vertical="top" wrapText="1"/>
    </xf>
    <xf numFmtId="0" fontId="36" fillId="0" borderId="0" xfId="0" applyFont="1" applyAlignment="1">
      <alignment horizontal="center" vertical="top"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49" fontId="36" fillId="0" borderId="0" xfId="0" applyNumberFormat="1" applyFont="1" applyAlignment="1">
      <alignment horizontal="center" vertical="center" wrapText="1"/>
    </xf>
    <xf numFmtId="0" fontId="36" fillId="0" borderId="0" xfId="0" applyFont="1" applyAlignment="1">
      <alignment horizontal="center" vertical="center" wrapText="1"/>
    </xf>
  </cellXfs>
  <cellStyles count="4">
    <cellStyle name="Гарний" xfId="1" builtinId="26"/>
    <cellStyle name="Звичайний" xfId="0" builtinId="0"/>
    <cellStyle name="Нейтральний" xfId="3" builtinId="28"/>
    <cellStyle name="Погани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tabSelected="1" view="pageBreakPreview" topLeftCell="A97" zoomScale="57" zoomScaleNormal="100" zoomScaleSheetLayoutView="57" workbookViewId="0">
      <selection activeCell="F179" activeCellId="16" sqref="D3:G5 G9 G14:G16 A22:E26 A31:E35 A44:F68 F74:F82 F89:F97 A106:E110 A118:E122 A130:E134 A142:E146 F153 F159 F165:F166 F172:F173 F179:F180"/>
    </sheetView>
  </sheetViews>
  <sheetFormatPr defaultColWidth="9.140625" defaultRowHeight="16.5" x14ac:dyDescent="0.25"/>
  <cols>
    <col min="1" max="1" width="13.5703125" style="17" customWidth="1"/>
    <col min="2" max="2" width="19" style="17" customWidth="1"/>
    <col min="3" max="3" width="19.7109375" style="17" customWidth="1"/>
    <col min="4" max="4" width="17.28515625" style="17" customWidth="1"/>
    <col min="5" max="5" width="20" style="17" customWidth="1"/>
    <col min="6" max="6" width="16.85546875" style="58" customWidth="1"/>
    <col min="7" max="7" width="22.85546875" style="17" customWidth="1"/>
    <col min="8" max="8" width="10.85546875" style="17" bestFit="1" customWidth="1"/>
    <col min="9" max="9" width="18.7109375" style="17" bestFit="1" customWidth="1"/>
    <col min="10" max="16384" width="9.140625" style="17"/>
  </cols>
  <sheetData>
    <row r="1" spans="1:7" ht="125.25" customHeight="1" x14ac:dyDescent="0.25">
      <c r="A1" s="100" t="s">
        <v>160</v>
      </c>
      <c r="B1" s="100"/>
      <c r="C1" s="100"/>
      <c r="D1" s="100"/>
      <c r="E1" s="100"/>
      <c r="F1" s="100"/>
      <c r="G1" s="100"/>
    </row>
    <row r="2" spans="1:7" s="16" customFormat="1" ht="180.75" customHeight="1" x14ac:dyDescent="0.25">
      <c r="A2" s="101" t="s">
        <v>161</v>
      </c>
      <c r="B2" s="101"/>
      <c r="C2" s="101"/>
      <c r="D2" s="101"/>
      <c r="E2" s="101"/>
      <c r="F2" s="101"/>
      <c r="G2" s="101"/>
    </row>
    <row r="3" spans="1:7" s="46" customFormat="1" ht="28.5" customHeight="1" x14ac:dyDescent="0.3">
      <c r="A3" s="94" t="s">
        <v>162</v>
      </c>
      <c r="B3" s="94"/>
      <c r="C3" s="94"/>
      <c r="D3" s="95"/>
      <c r="E3" s="95"/>
      <c r="F3" s="95"/>
      <c r="G3" s="95"/>
    </row>
    <row r="4" spans="1:7" s="46" customFormat="1" ht="28.5" customHeight="1" x14ac:dyDescent="0.3">
      <c r="A4" s="94" t="s">
        <v>163</v>
      </c>
      <c r="B4" s="94"/>
      <c r="C4" s="94"/>
      <c r="D4" s="95"/>
      <c r="E4" s="95"/>
      <c r="F4" s="95"/>
      <c r="G4" s="95"/>
    </row>
    <row r="5" spans="1:7" s="46" customFormat="1" ht="28.5" customHeight="1" x14ac:dyDescent="0.3">
      <c r="A5" s="94" t="s">
        <v>164</v>
      </c>
      <c r="B5" s="94"/>
      <c r="C5" s="94"/>
      <c r="D5" s="95"/>
      <c r="E5" s="95"/>
      <c r="F5" s="95"/>
      <c r="G5" s="95"/>
    </row>
    <row r="6" spans="1:7" ht="39" customHeight="1" x14ac:dyDescent="0.25">
      <c r="A6" s="16"/>
      <c r="B6" s="16"/>
      <c r="C6" s="16"/>
      <c r="D6" s="96" t="s">
        <v>165</v>
      </c>
      <c r="E6" s="96"/>
      <c r="F6" s="96"/>
      <c r="G6" s="96"/>
    </row>
    <row r="7" spans="1:7" x14ac:dyDescent="0.25">
      <c r="A7" s="16"/>
      <c r="B7" s="16"/>
      <c r="C7" s="16"/>
      <c r="D7" s="16"/>
      <c r="E7" s="16"/>
      <c r="F7" s="47"/>
      <c r="G7" s="16"/>
    </row>
    <row r="8" spans="1:7" ht="31.5" customHeight="1" x14ac:dyDescent="0.25">
      <c r="A8" s="97" t="s">
        <v>82</v>
      </c>
      <c r="B8" s="97"/>
      <c r="C8" s="97"/>
      <c r="D8" s="97"/>
      <c r="E8" s="97"/>
      <c r="F8" s="97"/>
      <c r="G8" s="97"/>
    </row>
    <row r="9" spans="1:7" ht="33.75" customHeight="1" x14ac:dyDescent="0.25">
      <c r="A9" s="18" t="s">
        <v>59</v>
      </c>
      <c r="B9" s="98" t="s">
        <v>138</v>
      </c>
      <c r="C9" s="98"/>
      <c r="D9" s="98"/>
      <c r="E9" s="98"/>
      <c r="F9" s="98"/>
      <c r="G9" s="89"/>
    </row>
    <row r="10" spans="1:7" ht="49.5" customHeight="1" x14ac:dyDescent="0.25">
      <c r="A10" s="99" t="s">
        <v>83</v>
      </c>
      <c r="B10" s="99"/>
      <c r="C10" s="99"/>
      <c r="D10" s="99"/>
      <c r="E10" s="99"/>
      <c r="F10" s="99"/>
      <c r="G10" s="99"/>
    </row>
    <row r="11" spans="1:7" ht="12" customHeight="1" x14ac:dyDescent="0.25">
      <c r="A11" s="16"/>
      <c r="B11" s="16"/>
      <c r="C11" s="16"/>
      <c r="D11" s="16"/>
      <c r="E11" s="16"/>
      <c r="F11" s="47"/>
      <c r="G11" s="16"/>
    </row>
    <row r="12" spans="1:7" s="48" customFormat="1" ht="23.25" customHeight="1" x14ac:dyDescent="0.25">
      <c r="A12" s="99" t="s">
        <v>84</v>
      </c>
      <c r="B12" s="99"/>
      <c r="C12" s="99"/>
      <c r="D12" s="99"/>
      <c r="E12" s="99"/>
      <c r="F12" s="99"/>
      <c r="G12" s="99"/>
    </row>
    <row r="13" spans="1:7" x14ac:dyDescent="0.25">
      <c r="A13" s="18" t="s">
        <v>60</v>
      </c>
      <c r="B13" s="109" t="s">
        <v>85</v>
      </c>
      <c r="C13" s="110"/>
      <c r="D13" s="110"/>
      <c r="E13" s="110"/>
      <c r="F13" s="110"/>
      <c r="G13" s="111"/>
    </row>
    <row r="14" spans="1:7" ht="30.75" customHeight="1" x14ac:dyDescent="0.25">
      <c r="A14" s="19" t="s">
        <v>61</v>
      </c>
      <c r="B14" s="112" t="s">
        <v>7</v>
      </c>
      <c r="C14" s="112"/>
      <c r="D14" s="112"/>
      <c r="E14" s="112"/>
      <c r="F14" s="112"/>
      <c r="G14" s="90"/>
    </row>
    <row r="15" spans="1:7" ht="30.75" customHeight="1" x14ac:dyDescent="0.25">
      <c r="A15" s="19" t="s">
        <v>62</v>
      </c>
      <c r="B15" s="112" t="s">
        <v>86</v>
      </c>
      <c r="C15" s="112"/>
      <c r="D15" s="112"/>
      <c r="E15" s="112"/>
      <c r="F15" s="112"/>
      <c r="G15" s="90"/>
    </row>
    <row r="16" spans="1:7" ht="30.75" customHeight="1" x14ac:dyDescent="0.25">
      <c r="A16" s="19" t="s">
        <v>63</v>
      </c>
      <c r="B16" s="112" t="s">
        <v>166</v>
      </c>
      <c r="C16" s="112"/>
      <c r="D16" s="112"/>
      <c r="E16" s="112"/>
      <c r="F16" s="112"/>
      <c r="G16" s="90"/>
    </row>
    <row r="17" spans="1:7" ht="30.75" customHeight="1" x14ac:dyDescent="0.25">
      <c r="A17" s="18" t="s">
        <v>64</v>
      </c>
      <c r="B17" s="109" t="s">
        <v>87</v>
      </c>
      <c r="C17" s="110"/>
      <c r="D17" s="110"/>
      <c r="E17" s="110"/>
      <c r="F17" s="110"/>
      <c r="G17" s="111"/>
    </row>
    <row r="18" spans="1:7" ht="30.75" customHeight="1" x14ac:dyDescent="0.25">
      <c r="A18" s="19" t="s">
        <v>65</v>
      </c>
      <c r="B18" s="102" t="s">
        <v>88</v>
      </c>
      <c r="C18" s="103"/>
      <c r="D18" s="103"/>
      <c r="E18" s="103"/>
      <c r="F18" s="103"/>
      <c r="G18" s="104"/>
    </row>
    <row r="19" spans="1:7" ht="48.75" customHeight="1" x14ac:dyDescent="0.25">
      <c r="A19" s="99" t="s">
        <v>89</v>
      </c>
      <c r="B19" s="99"/>
      <c r="C19" s="99"/>
      <c r="D19" s="99"/>
      <c r="E19" s="99"/>
      <c r="F19" s="99"/>
      <c r="G19" s="99"/>
    </row>
    <row r="20" spans="1:7" ht="28.5" customHeight="1" x14ac:dyDescent="0.25">
      <c r="A20" s="16"/>
      <c r="B20" s="105" t="s">
        <v>90</v>
      </c>
      <c r="C20" s="105"/>
      <c r="D20" s="105"/>
      <c r="E20" s="105"/>
      <c r="F20" s="105"/>
      <c r="G20" s="16"/>
    </row>
    <row r="21" spans="1:7" ht="78.75" x14ac:dyDescent="0.25">
      <c r="A21" s="106" t="s">
        <v>91</v>
      </c>
      <c r="B21" s="106"/>
      <c r="C21" s="20" t="s">
        <v>92</v>
      </c>
      <c r="D21" s="20" t="s">
        <v>93</v>
      </c>
      <c r="E21" s="20" t="s">
        <v>94</v>
      </c>
      <c r="F21" s="106" t="s">
        <v>95</v>
      </c>
      <c r="G21" s="106"/>
    </row>
    <row r="22" spans="1:7" x14ac:dyDescent="0.25">
      <c r="A22" s="107" t="s">
        <v>96</v>
      </c>
      <c r="B22" s="107"/>
      <c r="C22" s="91"/>
      <c r="D22" s="91"/>
      <c r="E22" s="91"/>
      <c r="F22" s="108">
        <f>C22-D22-E22</f>
        <v>0</v>
      </c>
      <c r="G22" s="108"/>
    </row>
    <row r="23" spans="1:7" x14ac:dyDescent="0.25">
      <c r="A23" s="107" t="s">
        <v>96</v>
      </c>
      <c r="B23" s="107"/>
      <c r="C23" s="91"/>
      <c r="D23" s="91"/>
      <c r="E23" s="91"/>
      <c r="F23" s="108">
        <f t="shared" ref="F23:F26" si="0">C23-D23-E23</f>
        <v>0</v>
      </c>
      <c r="G23" s="108"/>
    </row>
    <row r="24" spans="1:7" x14ac:dyDescent="0.25">
      <c r="A24" s="107" t="s">
        <v>96</v>
      </c>
      <c r="B24" s="107"/>
      <c r="C24" s="91"/>
      <c r="D24" s="91"/>
      <c r="E24" s="91"/>
      <c r="F24" s="108">
        <f t="shared" si="0"/>
        <v>0</v>
      </c>
      <c r="G24" s="108"/>
    </row>
    <row r="25" spans="1:7" x14ac:dyDescent="0.25">
      <c r="A25" s="107" t="s">
        <v>96</v>
      </c>
      <c r="B25" s="107"/>
      <c r="C25" s="91"/>
      <c r="D25" s="91"/>
      <c r="E25" s="91"/>
      <c r="F25" s="108">
        <f t="shared" si="0"/>
        <v>0</v>
      </c>
      <c r="G25" s="108"/>
    </row>
    <row r="26" spans="1:7" x14ac:dyDescent="0.25">
      <c r="A26" s="107" t="s">
        <v>96</v>
      </c>
      <c r="B26" s="107"/>
      <c r="C26" s="91"/>
      <c r="D26" s="91"/>
      <c r="E26" s="91"/>
      <c r="F26" s="108">
        <f t="shared" si="0"/>
        <v>0</v>
      </c>
      <c r="G26" s="108"/>
    </row>
    <row r="27" spans="1:7" x14ac:dyDescent="0.25">
      <c r="A27" s="113" t="s">
        <v>97</v>
      </c>
      <c r="B27" s="113"/>
      <c r="C27" s="49">
        <f>SUM(C22:C26)</f>
        <v>0</v>
      </c>
      <c r="D27" s="49">
        <f>SUM(D22:D26)</f>
        <v>0</v>
      </c>
      <c r="E27" s="49">
        <f>SUM(E22:E26)</f>
        <v>0</v>
      </c>
      <c r="F27" s="114">
        <f>SUM(F22:G26)</f>
        <v>0</v>
      </c>
      <c r="G27" s="114"/>
    </row>
    <row r="28" spans="1:7" s="16" customFormat="1" ht="31.5" customHeight="1" x14ac:dyDescent="0.25">
      <c r="B28" s="115" t="s">
        <v>98</v>
      </c>
      <c r="C28" s="115"/>
      <c r="D28" s="50">
        <f>IF(C27=0,0,(D27+E27)*100/C27)</f>
        <v>0</v>
      </c>
      <c r="F28" s="47"/>
    </row>
    <row r="29" spans="1:7" s="16" customFormat="1" ht="44.25" customHeight="1" x14ac:dyDescent="0.25">
      <c r="B29" s="116" t="s">
        <v>99</v>
      </c>
      <c r="C29" s="116"/>
      <c r="D29" s="116"/>
      <c r="E29" s="116"/>
      <c r="F29" s="116"/>
    </row>
    <row r="30" spans="1:7" ht="78.75" x14ac:dyDescent="0.25">
      <c r="A30" s="106" t="s">
        <v>91</v>
      </c>
      <c r="B30" s="106"/>
      <c r="C30" s="20" t="s">
        <v>92</v>
      </c>
      <c r="D30" s="20" t="s">
        <v>93</v>
      </c>
      <c r="E30" s="20" t="s">
        <v>94</v>
      </c>
      <c r="F30" s="106" t="s">
        <v>95</v>
      </c>
      <c r="G30" s="106"/>
    </row>
    <row r="31" spans="1:7" x14ac:dyDescent="0.25">
      <c r="A31" s="107" t="s">
        <v>96</v>
      </c>
      <c r="B31" s="107"/>
      <c r="C31" s="91"/>
      <c r="D31" s="91"/>
      <c r="E31" s="91"/>
      <c r="F31" s="108">
        <f>C31-D31-E31</f>
        <v>0</v>
      </c>
      <c r="G31" s="108"/>
    </row>
    <row r="32" spans="1:7" x14ac:dyDescent="0.25">
      <c r="A32" s="107" t="s">
        <v>96</v>
      </c>
      <c r="B32" s="107"/>
      <c r="C32" s="91"/>
      <c r="D32" s="91"/>
      <c r="E32" s="91"/>
      <c r="F32" s="108">
        <f t="shared" ref="F32:F35" si="1">C32-D32-E32</f>
        <v>0</v>
      </c>
      <c r="G32" s="108"/>
    </row>
    <row r="33" spans="1:7" x14ac:dyDescent="0.25">
      <c r="A33" s="107" t="s">
        <v>96</v>
      </c>
      <c r="B33" s="107"/>
      <c r="C33" s="91"/>
      <c r="D33" s="91"/>
      <c r="E33" s="91"/>
      <c r="F33" s="108">
        <f t="shared" si="1"/>
        <v>0</v>
      </c>
      <c r="G33" s="108"/>
    </row>
    <row r="34" spans="1:7" x14ac:dyDescent="0.25">
      <c r="A34" s="107" t="s">
        <v>96</v>
      </c>
      <c r="B34" s="107"/>
      <c r="C34" s="91"/>
      <c r="D34" s="91"/>
      <c r="E34" s="91"/>
      <c r="F34" s="108">
        <f t="shared" si="1"/>
        <v>0</v>
      </c>
      <c r="G34" s="108"/>
    </row>
    <row r="35" spans="1:7" x14ac:dyDescent="0.25">
      <c r="A35" s="107" t="s">
        <v>96</v>
      </c>
      <c r="B35" s="107"/>
      <c r="C35" s="91"/>
      <c r="D35" s="91"/>
      <c r="E35" s="91"/>
      <c r="F35" s="108">
        <f t="shared" si="1"/>
        <v>0</v>
      </c>
      <c r="G35" s="108"/>
    </row>
    <row r="36" spans="1:7" s="23" customFormat="1" x14ac:dyDescent="0.25">
      <c r="A36" s="113" t="s">
        <v>97</v>
      </c>
      <c r="B36" s="113"/>
      <c r="C36" s="49">
        <f>SUM(C31:C35)</f>
        <v>0</v>
      </c>
      <c r="D36" s="49">
        <f>SUM(D31:D35)</f>
        <v>0</v>
      </c>
      <c r="E36" s="49">
        <f>SUM(E31:E35)</f>
        <v>0</v>
      </c>
      <c r="F36" s="114">
        <f>SUM(F31:G35)</f>
        <v>0</v>
      </c>
      <c r="G36" s="114"/>
    </row>
    <row r="37" spans="1:7" s="16" customFormat="1" ht="31.5" customHeight="1" x14ac:dyDescent="0.25">
      <c r="B37" s="115" t="s">
        <v>98</v>
      </c>
      <c r="C37" s="115"/>
      <c r="D37" s="50">
        <f>IF(C36=0,0,(D36+E36)*100/C36)</f>
        <v>0</v>
      </c>
      <c r="F37" s="47"/>
    </row>
    <row r="38" spans="1:7" s="16" customFormat="1" ht="33" customHeight="1" x14ac:dyDescent="0.25">
      <c r="B38" s="121" t="s">
        <v>100</v>
      </c>
      <c r="C38" s="121"/>
      <c r="D38" s="50">
        <f>(D28+D37)/2</f>
        <v>0</v>
      </c>
      <c r="E38" s="122" t="s">
        <v>167</v>
      </c>
      <c r="F38" s="122"/>
      <c r="G38" s="51">
        <f>IF(D38&gt;=90,1,IF(AND(D38&gt;=60,D38&lt;=89),0.8,IF(AND(D38&gt;=40,D38&lt;=59),0.7,IF(AND(D38&gt;=10,D38&lt;=39),0.5,IF(AND(D38&gt;=1,D38&lt;=9),0.3,IF(D38=0,0,""))))))</f>
        <v>0</v>
      </c>
    </row>
    <row r="39" spans="1:7" x14ac:dyDescent="0.25">
      <c r="A39" s="16"/>
      <c r="B39" s="24"/>
      <c r="C39" s="24"/>
      <c r="D39" s="22"/>
      <c r="E39" s="21"/>
      <c r="F39" s="33"/>
      <c r="G39" s="16"/>
    </row>
    <row r="40" spans="1:7" ht="72" customHeight="1" x14ac:dyDescent="0.25">
      <c r="A40" s="19" t="s">
        <v>66</v>
      </c>
      <c r="B40" s="112" t="s">
        <v>101</v>
      </c>
      <c r="C40" s="112"/>
      <c r="D40" s="112"/>
      <c r="E40" s="112"/>
      <c r="F40" s="112"/>
      <c r="G40" s="112"/>
    </row>
    <row r="41" spans="1:7" ht="35.25" customHeight="1" x14ac:dyDescent="0.25">
      <c r="A41" s="99" t="s">
        <v>102</v>
      </c>
      <c r="B41" s="99"/>
      <c r="C41" s="99"/>
      <c r="D41" s="99"/>
      <c r="E41" s="99"/>
      <c r="F41" s="99"/>
      <c r="G41" s="99"/>
    </row>
    <row r="42" spans="1:7" ht="25.5" customHeight="1" x14ac:dyDescent="0.25">
      <c r="A42" s="25"/>
      <c r="B42" s="117" t="s">
        <v>103</v>
      </c>
      <c r="C42" s="118"/>
      <c r="D42" s="118"/>
      <c r="E42" s="118"/>
      <c r="F42" s="118"/>
      <c r="G42" s="118"/>
    </row>
    <row r="43" spans="1:7" ht="33" x14ac:dyDescent="0.25">
      <c r="A43" s="119" t="s">
        <v>104</v>
      </c>
      <c r="B43" s="119"/>
      <c r="C43" s="26" t="s">
        <v>105</v>
      </c>
      <c r="D43" s="26" t="s">
        <v>106</v>
      </c>
      <c r="E43" s="26" t="s">
        <v>107</v>
      </c>
      <c r="F43" s="26" t="s">
        <v>108</v>
      </c>
      <c r="G43" s="26" t="s">
        <v>109</v>
      </c>
    </row>
    <row r="44" spans="1:7" x14ac:dyDescent="0.25">
      <c r="A44" s="120"/>
      <c r="B44" s="120"/>
      <c r="C44" s="92"/>
      <c r="D44" s="92"/>
      <c r="E44" s="92"/>
      <c r="F44" s="93"/>
      <c r="G44" s="52" t="str">
        <f>IF(F44="рівень навчального закладу",0.2,IF(F44="районний (міський) рівень",0.3,IF(F44="обласний рівень",0.4,IF(F44="всеукраїнський рівень",0.5,""))))</f>
        <v/>
      </c>
    </row>
    <row r="45" spans="1:7" x14ac:dyDescent="0.25">
      <c r="A45" s="120"/>
      <c r="B45" s="120"/>
      <c r="C45" s="92"/>
      <c r="D45" s="92"/>
      <c r="E45" s="92"/>
      <c r="F45" s="93"/>
      <c r="G45" s="52" t="str">
        <f t="shared" ref="G45:G68" si="2">IF(F45="шкільний рівень",0.2,IF(F45="районний (міський) рівень",0.3,IF(F45="обласний рівень",0.4,IF(F45="всеукраїнський рівень",0.5,""))))</f>
        <v/>
      </c>
    </row>
    <row r="46" spans="1:7" x14ac:dyDescent="0.25">
      <c r="A46" s="120"/>
      <c r="B46" s="120"/>
      <c r="C46" s="92"/>
      <c r="D46" s="92"/>
      <c r="E46" s="92"/>
      <c r="F46" s="93"/>
      <c r="G46" s="52" t="str">
        <f t="shared" si="2"/>
        <v/>
      </c>
    </row>
    <row r="47" spans="1:7" x14ac:dyDescent="0.25">
      <c r="A47" s="120"/>
      <c r="B47" s="120"/>
      <c r="C47" s="92"/>
      <c r="D47" s="92"/>
      <c r="E47" s="92"/>
      <c r="F47" s="93"/>
      <c r="G47" s="52" t="str">
        <f t="shared" si="2"/>
        <v/>
      </c>
    </row>
    <row r="48" spans="1:7" x14ac:dyDescent="0.25">
      <c r="A48" s="120"/>
      <c r="B48" s="120"/>
      <c r="C48" s="92"/>
      <c r="D48" s="92"/>
      <c r="E48" s="92"/>
      <c r="F48" s="93"/>
      <c r="G48" s="52" t="str">
        <f t="shared" si="2"/>
        <v/>
      </c>
    </row>
    <row r="49" spans="1:7" x14ac:dyDescent="0.25">
      <c r="A49" s="120"/>
      <c r="B49" s="120"/>
      <c r="C49" s="92"/>
      <c r="D49" s="92"/>
      <c r="E49" s="92"/>
      <c r="F49" s="93"/>
      <c r="G49" s="52" t="str">
        <f t="shared" si="2"/>
        <v/>
      </c>
    </row>
    <row r="50" spans="1:7" x14ac:dyDescent="0.25">
      <c r="A50" s="120"/>
      <c r="B50" s="120"/>
      <c r="C50" s="92"/>
      <c r="D50" s="92"/>
      <c r="E50" s="92"/>
      <c r="F50" s="93"/>
      <c r="G50" s="52" t="str">
        <f t="shared" si="2"/>
        <v/>
      </c>
    </row>
    <row r="51" spans="1:7" x14ac:dyDescent="0.25">
      <c r="A51" s="120"/>
      <c r="B51" s="120"/>
      <c r="C51" s="92"/>
      <c r="D51" s="92"/>
      <c r="E51" s="92"/>
      <c r="F51" s="93"/>
      <c r="G51" s="52" t="str">
        <f t="shared" si="2"/>
        <v/>
      </c>
    </row>
    <row r="52" spans="1:7" x14ac:dyDescent="0.25">
      <c r="A52" s="120"/>
      <c r="B52" s="120"/>
      <c r="C52" s="92"/>
      <c r="D52" s="92"/>
      <c r="E52" s="92"/>
      <c r="F52" s="93"/>
      <c r="G52" s="52" t="str">
        <f t="shared" si="2"/>
        <v/>
      </c>
    </row>
    <row r="53" spans="1:7" x14ac:dyDescent="0.25">
      <c r="A53" s="120"/>
      <c r="B53" s="120"/>
      <c r="C53" s="92"/>
      <c r="D53" s="92"/>
      <c r="E53" s="92"/>
      <c r="F53" s="93"/>
      <c r="G53" s="52" t="str">
        <f t="shared" si="2"/>
        <v/>
      </c>
    </row>
    <row r="54" spans="1:7" x14ac:dyDescent="0.25">
      <c r="A54" s="120"/>
      <c r="B54" s="120"/>
      <c r="C54" s="92"/>
      <c r="D54" s="92"/>
      <c r="E54" s="92"/>
      <c r="F54" s="93"/>
      <c r="G54" s="52" t="str">
        <f t="shared" si="2"/>
        <v/>
      </c>
    </row>
    <row r="55" spans="1:7" x14ac:dyDescent="0.25">
      <c r="A55" s="120"/>
      <c r="B55" s="120"/>
      <c r="C55" s="92"/>
      <c r="D55" s="92"/>
      <c r="E55" s="92"/>
      <c r="F55" s="93"/>
      <c r="G55" s="52" t="str">
        <f t="shared" si="2"/>
        <v/>
      </c>
    </row>
    <row r="56" spans="1:7" x14ac:dyDescent="0.25">
      <c r="A56" s="120"/>
      <c r="B56" s="120"/>
      <c r="C56" s="92"/>
      <c r="D56" s="92"/>
      <c r="E56" s="92"/>
      <c r="F56" s="93"/>
      <c r="G56" s="52" t="str">
        <f>IF(F56="шкільний рівень",0.2,IF(F56="районний (міський) рівень",0.3,IF(F56="обласний рівень",0.4,IF(F56="всеукраїнський рівень",0.5,""))))</f>
        <v/>
      </c>
    </row>
    <row r="57" spans="1:7" x14ac:dyDescent="0.25">
      <c r="A57" s="120"/>
      <c r="B57" s="120"/>
      <c r="C57" s="92"/>
      <c r="D57" s="92"/>
      <c r="E57" s="92"/>
      <c r="F57" s="93"/>
      <c r="G57" s="52" t="str">
        <f t="shared" si="2"/>
        <v/>
      </c>
    </row>
    <row r="58" spans="1:7" x14ac:dyDescent="0.25">
      <c r="A58" s="120"/>
      <c r="B58" s="120"/>
      <c r="C58" s="92"/>
      <c r="D58" s="92"/>
      <c r="E58" s="92"/>
      <c r="F58" s="93"/>
      <c r="G58" s="52" t="str">
        <f t="shared" si="2"/>
        <v/>
      </c>
    </row>
    <row r="59" spans="1:7" x14ac:dyDescent="0.25">
      <c r="A59" s="120"/>
      <c r="B59" s="120"/>
      <c r="C59" s="92"/>
      <c r="D59" s="92"/>
      <c r="E59" s="92"/>
      <c r="F59" s="93"/>
      <c r="G59" s="52" t="str">
        <f t="shared" si="2"/>
        <v/>
      </c>
    </row>
    <row r="60" spans="1:7" x14ac:dyDescent="0.25">
      <c r="A60" s="120"/>
      <c r="B60" s="120"/>
      <c r="C60" s="92"/>
      <c r="D60" s="92"/>
      <c r="E60" s="92"/>
      <c r="F60" s="93"/>
      <c r="G60" s="52" t="str">
        <f t="shared" si="2"/>
        <v/>
      </c>
    </row>
    <row r="61" spans="1:7" x14ac:dyDescent="0.25">
      <c r="A61" s="120"/>
      <c r="B61" s="120"/>
      <c r="C61" s="92"/>
      <c r="D61" s="92"/>
      <c r="E61" s="92"/>
      <c r="F61" s="93"/>
      <c r="G61" s="52" t="str">
        <f t="shared" si="2"/>
        <v/>
      </c>
    </row>
    <row r="62" spans="1:7" x14ac:dyDescent="0.25">
      <c r="A62" s="120"/>
      <c r="B62" s="120"/>
      <c r="C62" s="92"/>
      <c r="D62" s="92"/>
      <c r="E62" s="92"/>
      <c r="F62" s="93"/>
      <c r="G62" s="52" t="str">
        <f t="shared" si="2"/>
        <v/>
      </c>
    </row>
    <row r="63" spans="1:7" x14ac:dyDescent="0.25">
      <c r="A63" s="120"/>
      <c r="B63" s="120"/>
      <c r="C63" s="92"/>
      <c r="D63" s="92"/>
      <c r="E63" s="92"/>
      <c r="F63" s="93"/>
      <c r="G63" s="52" t="str">
        <f t="shared" si="2"/>
        <v/>
      </c>
    </row>
    <row r="64" spans="1:7" x14ac:dyDescent="0.25">
      <c r="A64" s="120"/>
      <c r="B64" s="120"/>
      <c r="C64" s="92"/>
      <c r="D64" s="92"/>
      <c r="E64" s="92"/>
      <c r="F64" s="93"/>
      <c r="G64" s="52" t="str">
        <f t="shared" si="2"/>
        <v/>
      </c>
    </row>
    <row r="65" spans="1:7" x14ac:dyDescent="0.25">
      <c r="A65" s="120"/>
      <c r="B65" s="120"/>
      <c r="C65" s="92"/>
      <c r="D65" s="92"/>
      <c r="E65" s="92"/>
      <c r="F65" s="93"/>
      <c r="G65" s="52" t="str">
        <f t="shared" si="2"/>
        <v/>
      </c>
    </row>
    <row r="66" spans="1:7" x14ac:dyDescent="0.25">
      <c r="A66" s="120"/>
      <c r="B66" s="120"/>
      <c r="C66" s="92"/>
      <c r="D66" s="92"/>
      <c r="E66" s="92"/>
      <c r="F66" s="93"/>
      <c r="G66" s="52" t="str">
        <f t="shared" si="2"/>
        <v/>
      </c>
    </row>
    <row r="67" spans="1:7" x14ac:dyDescent="0.25">
      <c r="A67" s="120"/>
      <c r="B67" s="120"/>
      <c r="C67" s="92"/>
      <c r="D67" s="92"/>
      <c r="E67" s="92"/>
      <c r="F67" s="93"/>
      <c r="G67" s="52" t="str">
        <f t="shared" si="2"/>
        <v/>
      </c>
    </row>
    <row r="68" spans="1:7" x14ac:dyDescent="0.25">
      <c r="A68" s="120"/>
      <c r="B68" s="120"/>
      <c r="C68" s="92"/>
      <c r="D68" s="92"/>
      <c r="E68" s="92"/>
      <c r="F68" s="93"/>
      <c r="G68" s="52" t="str">
        <f t="shared" si="2"/>
        <v/>
      </c>
    </row>
    <row r="69" spans="1:7" ht="33" customHeight="1" x14ac:dyDescent="0.25">
      <c r="A69" s="123" t="s">
        <v>167</v>
      </c>
      <c r="B69" s="124"/>
      <c r="C69" s="124"/>
      <c r="D69" s="124"/>
      <c r="E69" s="124"/>
      <c r="F69" s="125"/>
      <c r="G69" s="53">
        <f>IF(SUM(G44:G68)&lt;=5,SUM(G44:G68),5)</f>
        <v>0</v>
      </c>
    </row>
    <row r="70" spans="1:7" s="16" customFormat="1" x14ac:dyDescent="0.25">
      <c r="F70" s="47"/>
    </row>
    <row r="71" spans="1:7" ht="33" customHeight="1" x14ac:dyDescent="0.25">
      <c r="A71" s="27" t="s">
        <v>68</v>
      </c>
      <c r="B71" s="126" t="s">
        <v>110</v>
      </c>
      <c r="C71" s="126"/>
      <c r="D71" s="126"/>
      <c r="E71" s="126"/>
      <c r="F71" s="126"/>
      <c r="G71" s="126"/>
    </row>
    <row r="72" spans="1:7" ht="42" customHeight="1" x14ac:dyDescent="0.25">
      <c r="A72" s="99" t="s">
        <v>102</v>
      </c>
      <c r="B72" s="99"/>
      <c r="C72" s="99"/>
      <c r="D72" s="99"/>
      <c r="E72" s="99"/>
      <c r="F72" s="99"/>
      <c r="G72" s="99"/>
    </row>
    <row r="73" spans="1:7" ht="72.75" customHeight="1" x14ac:dyDescent="0.25">
      <c r="A73" s="106" t="s">
        <v>111</v>
      </c>
      <c r="B73" s="106"/>
      <c r="C73" s="106"/>
      <c r="D73" s="106"/>
      <c r="E73" s="106"/>
      <c r="F73" s="20" t="s">
        <v>112</v>
      </c>
      <c r="G73" s="20" t="s">
        <v>113</v>
      </c>
    </row>
    <row r="74" spans="1:7" ht="63.75" customHeight="1" x14ac:dyDescent="0.25">
      <c r="A74" s="127" t="s">
        <v>168</v>
      </c>
      <c r="B74" s="127"/>
      <c r="C74" s="127"/>
      <c r="D74" s="127"/>
      <c r="E74" s="127"/>
      <c r="F74" s="91"/>
      <c r="G74" s="52">
        <f>F74*2</f>
        <v>0</v>
      </c>
    </row>
    <row r="75" spans="1:7" ht="45.75" customHeight="1" x14ac:dyDescent="0.25">
      <c r="A75" s="127" t="s">
        <v>215</v>
      </c>
      <c r="B75" s="127"/>
      <c r="C75" s="127"/>
      <c r="D75" s="127"/>
      <c r="E75" s="127"/>
      <c r="F75" s="91"/>
      <c r="G75" s="52">
        <f t="shared" ref="G75:G77" si="3">F75*2</f>
        <v>0</v>
      </c>
    </row>
    <row r="76" spans="1:7" ht="46.5" customHeight="1" x14ac:dyDescent="0.25">
      <c r="A76" s="127" t="s">
        <v>216</v>
      </c>
      <c r="B76" s="127"/>
      <c r="C76" s="127"/>
      <c r="D76" s="127"/>
      <c r="E76" s="127"/>
      <c r="F76" s="91"/>
      <c r="G76" s="52">
        <f t="shared" si="3"/>
        <v>0</v>
      </c>
    </row>
    <row r="77" spans="1:7" ht="66.75" customHeight="1" x14ac:dyDescent="0.25">
      <c r="A77" s="127" t="s">
        <v>114</v>
      </c>
      <c r="B77" s="127"/>
      <c r="C77" s="127"/>
      <c r="D77" s="127"/>
      <c r="E77" s="127"/>
      <c r="F77" s="91"/>
      <c r="G77" s="52">
        <f t="shared" si="3"/>
        <v>0</v>
      </c>
    </row>
    <row r="78" spans="1:7" ht="46.5" customHeight="1" x14ac:dyDescent="0.25">
      <c r="A78" s="127" t="s">
        <v>115</v>
      </c>
      <c r="B78" s="127"/>
      <c r="C78" s="127"/>
      <c r="D78" s="127"/>
      <c r="E78" s="127"/>
      <c r="F78" s="91"/>
      <c r="G78" s="52">
        <f t="shared" ref="G78:G81" si="4">F78*1</f>
        <v>0</v>
      </c>
    </row>
    <row r="79" spans="1:7" ht="79.5" customHeight="1" x14ac:dyDescent="0.25">
      <c r="A79" s="127" t="s">
        <v>116</v>
      </c>
      <c r="B79" s="127"/>
      <c r="C79" s="127"/>
      <c r="D79" s="127"/>
      <c r="E79" s="127"/>
      <c r="F79" s="91"/>
      <c r="G79" s="52">
        <f t="shared" si="4"/>
        <v>0</v>
      </c>
    </row>
    <row r="80" spans="1:7" ht="81.75" customHeight="1" x14ac:dyDescent="0.25">
      <c r="A80" s="127" t="s">
        <v>117</v>
      </c>
      <c r="B80" s="127"/>
      <c r="C80" s="127"/>
      <c r="D80" s="127"/>
      <c r="E80" s="127"/>
      <c r="F80" s="91"/>
      <c r="G80" s="52">
        <f t="shared" si="4"/>
        <v>0</v>
      </c>
    </row>
    <row r="81" spans="1:7" ht="34.5" customHeight="1" x14ac:dyDescent="0.25">
      <c r="A81" s="127" t="s">
        <v>118</v>
      </c>
      <c r="B81" s="127"/>
      <c r="C81" s="127"/>
      <c r="D81" s="127"/>
      <c r="E81" s="127"/>
      <c r="F81" s="91"/>
      <c r="G81" s="52">
        <f t="shared" si="4"/>
        <v>0</v>
      </c>
    </row>
    <row r="82" spans="1:7" ht="84" customHeight="1" x14ac:dyDescent="0.25">
      <c r="A82" s="127" t="s">
        <v>119</v>
      </c>
      <c r="B82" s="127"/>
      <c r="C82" s="127"/>
      <c r="D82" s="127"/>
      <c r="E82" s="127"/>
      <c r="F82" s="91"/>
      <c r="G82" s="52">
        <f>F82*2</f>
        <v>0</v>
      </c>
    </row>
    <row r="83" spans="1:7" x14ac:dyDescent="0.25">
      <c r="A83" s="128" t="s">
        <v>120</v>
      </c>
      <c r="B83" s="128"/>
      <c r="C83" s="128"/>
      <c r="D83" s="128"/>
      <c r="E83" s="128"/>
      <c r="F83" s="49">
        <f>SUM(F74:F82)</f>
        <v>0</v>
      </c>
      <c r="G83" s="49">
        <f>IF(SUM(G74:G77)=0,IF(SUM(G78:G82)&gt;0,1,0),SUM(G74:G82))</f>
        <v>0</v>
      </c>
    </row>
    <row r="84" spans="1:7" s="16" customFormat="1" ht="30" customHeight="1" x14ac:dyDescent="0.25">
      <c r="A84" s="123" t="s">
        <v>167</v>
      </c>
      <c r="B84" s="124"/>
      <c r="C84" s="124"/>
      <c r="D84" s="124"/>
      <c r="E84" s="124"/>
      <c r="F84" s="125"/>
      <c r="G84" s="53">
        <f>IF(G83&lt;=10,G83,10)</f>
        <v>0</v>
      </c>
    </row>
    <row r="85" spans="1:7" ht="40.5" customHeight="1" x14ac:dyDescent="0.25">
      <c r="A85" s="27" t="s">
        <v>69</v>
      </c>
      <c r="B85" s="129" t="s">
        <v>121</v>
      </c>
      <c r="C85" s="130"/>
      <c r="D85" s="130"/>
      <c r="E85" s="130"/>
      <c r="F85" s="130"/>
      <c r="G85" s="131"/>
    </row>
    <row r="86" spans="1:7" ht="40.5" customHeight="1" x14ac:dyDescent="0.25">
      <c r="A86" s="134" t="s">
        <v>122</v>
      </c>
      <c r="B86" s="134"/>
      <c r="C86" s="134"/>
      <c r="D86" s="134"/>
      <c r="E86" s="134"/>
      <c r="F86" s="134"/>
      <c r="G86" s="134"/>
    </row>
    <row r="87" spans="1:7" ht="34.5" customHeight="1" x14ac:dyDescent="0.25">
      <c r="A87" s="16"/>
      <c r="B87" s="105" t="s">
        <v>123</v>
      </c>
      <c r="C87" s="105"/>
      <c r="D87" s="105"/>
      <c r="E87" s="105"/>
      <c r="F87" s="135"/>
      <c r="G87" s="135"/>
    </row>
    <row r="88" spans="1:7" ht="120" customHeight="1" x14ac:dyDescent="0.25">
      <c r="A88" s="106" t="s">
        <v>124</v>
      </c>
      <c r="B88" s="106"/>
      <c r="C88" s="106"/>
      <c r="D88" s="106"/>
      <c r="E88" s="106"/>
      <c r="F88" s="20" t="s">
        <v>125</v>
      </c>
      <c r="G88" s="20" t="s">
        <v>126</v>
      </c>
    </row>
    <row r="89" spans="1:7" x14ac:dyDescent="0.25">
      <c r="A89" s="133" t="s">
        <v>128</v>
      </c>
      <c r="B89" s="133"/>
      <c r="C89" s="133"/>
      <c r="D89" s="133"/>
      <c r="E89" s="133"/>
      <c r="F89" s="91"/>
      <c r="G89" s="52">
        <f>F89*0.5</f>
        <v>0</v>
      </c>
    </row>
    <row r="90" spans="1:7" ht="16.5" customHeight="1" x14ac:dyDescent="0.25">
      <c r="A90" s="133" t="s">
        <v>129</v>
      </c>
      <c r="B90" s="133"/>
      <c r="C90" s="133"/>
      <c r="D90" s="133"/>
      <c r="E90" s="133"/>
      <c r="F90" s="91"/>
      <c r="G90" s="52">
        <f>F90*1</f>
        <v>0</v>
      </c>
    </row>
    <row r="91" spans="1:7" ht="38.25" customHeight="1" x14ac:dyDescent="0.25">
      <c r="A91" s="133" t="s">
        <v>130</v>
      </c>
      <c r="B91" s="133"/>
      <c r="C91" s="133"/>
      <c r="D91" s="133"/>
      <c r="E91" s="133"/>
      <c r="F91" s="91"/>
      <c r="G91" s="52">
        <f>F91*1</f>
        <v>0</v>
      </c>
    </row>
    <row r="92" spans="1:7" ht="35.25" customHeight="1" x14ac:dyDescent="0.25">
      <c r="A92" s="133" t="s">
        <v>131</v>
      </c>
      <c r="B92" s="133"/>
      <c r="C92" s="133"/>
      <c r="D92" s="133"/>
      <c r="E92" s="133"/>
      <c r="F92" s="91"/>
      <c r="G92" s="52">
        <f>F92*2</f>
        <v>0</v>
      </c>
    </row>
    <row r="93" spans="1:7" ht="57" customHeight="1" x14ac:dyDescent="0.25">
      <c r="A93" s="133" t="s">
        <v>132</v>
      </c>
      <c r="B93" s="133"/>
      <c r="C93" s="133"/>
      <c r="D93" s="133"/>
      <c r="E93" s="133"/>
      <c r="F93" s="91"/>
      <c r="G93" s="52">
        <f>F93*1</f>
        <v>0</v>
      </c>
    </row>
    <row r="94" spans="1:7" x14ac:dyDescent="0.25">
      <c r="A94" s="133" t="s">
        <v>129</v>
      </c>
      <c r="B94" s="133"/>
      <c r="C94" s="133"/>
      <c r="D94" s="133"/>
      <c r="E94" s="133"/>
      <c r="F94" s="91"/>
      <c r="G94" s="52">
        <f>F94*2</f>
        <v>0</v>
      </c>
    </row>
    <row r="95" spans="1:7" ht="49.5" customHeight="1" x14ac:dyDescent="0.25">
      <c r="A95" s="133" t="s">
        <v>133</v>
      </c>
      <c r="B95" s="133"/>
      <c r="C95" s="133"/>
      <c r="D95" s="133"/>
      <c r="E95" s="133"/>
      <c r="F95" s="91"/>
      <c r="G95" s="52">
        <f>F95*2</f>
        <v>0</v>
      </c>
    </row>
    <row r="96" spans="1:7" ht="37.5" customHeight="1" x14ac:dyDescent="0.25">
      <c r="A96" s="133" t="s">
        <v>134</v>
      </c>
      <c r="B96" s="133"/>
      <c r="C96" s="133"/>
      <c r="D96" s="133"/>
      <c r="E96" s="133"/>
      <c r="F96" s="91"/>
      <c r="G96" s="52">
        <f>F96*4</f>
        <v>0</v>
      </c>
    </row>
    <row r="97" spans="1:8" ht="36.75" customHeight="1" x14ac:dyDescent="0.25">
      <c r="A97" s="133" t="s">
        <v>135</v>
      </c>
      <c r="B97" s="133"/>
      <c r="C97" s="133"/>
      <c r="D97" s="133"/>
      <c r="E97" s="133"/>
      <c r="F97" s="91"/>
      <c r="G97" s="52">
        <f>F97*5</f>
        <v>0</v>
      </c>
    </row>
    <row r="98" spans="1:8" s="23" customFormat="1" x14ac:dyDescent="0.25">
      <c r="A98" s="132" t="s">
        <v>127</v>
      </c>
      <c r="B98" s="132"/>
      <c r="C98" s="132"/>
      <c r="D98" s="132"/>
      <c r="E98" s="132"/>
      <c r="F98" s="49">
        <f>SUM(F89:F97)</f>
        <v>0</v>
      </c>
      <c r="G98" s="49">
        <f>SUM(G89:G97)</f>
        <v>0</v>
      </c>
    </row>
    <row r="99" spans="1:8" s="16" customFormat="1" ht="38.25" customHeight="1" x14ac:dyDescent="0.25">
      <c r="A99" s="123" t="s">
        <v>167</v>
      </c>
      <c r="B99" s="124"/>
      <c r="C99" s="124"/>
      <c r="D99" s="124"/>
      <c r="E99" s="124"/>
      <c r="F99" s="125"/>
      <c r="G99" s="53">
        <f>IF(G98&lt;=5,(5-SUM(G89:G97)),0)</f>
        <v>5</v>
      </c>
      <c r="H99" s="17"/>
    </row>
    <row r="100" spans="1:8" s="54" customFormat="1" x14ac:dyDescent="0.25">
      <c r="A100" s="16"/>
      <c r="B100" s="16"/>
      <c r="C100" s="16"/>
      <c r="D100" s="16"/>
      <c r="E100" s="16"/>
      <c r="F100" s="47"/>
      <c r="G100" s="16"/>
    </row>
    <row r="101" spans="1:8" s="54" customFormat="1" ht="41.25" customHeight="1" x14ac:dyDescent="0.25">
      <c r="A101" s="97" t="s">
        <v>152</v>
      </c>
      <c r="B101" s="97"/>
      <c r="C101" s="97"/>
      <c r="D101" s="97"/>
      <c r="E101" s="97"/>
      <c r="F101" s="97"/>
      <c r="G101" s="97"/>
    </row>
    <row r="102" spans="1:8" s="54" customFormat="1" ht="63.75" customHeight="1" x14ac:dyDescent="0.25">
      <c r="A102" s="27" t="s">
        <v>8</v>
      </c>
      <c r="B102" s="129" t="s">
        <v>153</v>
      </c>
      <c r="C102" s="130"/>
      <c r="D102" s="130"/>
      <c r="E102" s="130"/>
      <c r="F102" s="130"/>
      <c r="G102" s="131"/>
      <c r="H102" s="55"/>
    </row>
    <row r="103" spans="1:8" ht="46.5" customHeight="1" x14ac:dyDescent="0.25">
      <c r="A103" s="99" t="s">
        <v>169</v>
      </c>
      <c r="B103" s="99"/>
      <c r="C103" s="99"/>
      <c r="D103" s="99"/>
      <c r="E103" s="99"/>
      <c r="F103" s="99"/>
      <c r="G103" s="99"/>
    </row>
    <row r="104" spans="1:8" ht="41.25" customHeight="1" x14ac:dyDescent="0.25">
      <c r="A104" s="16"/>
      <c r="B104" s="144" t="s">
        <v>189</v>
      </c>
      <c r="C104" s="144"/>
      <c r="D104" s="144"/>
      <c r="E104" s="144"/>
      <c r="F104" s="144"/>
      <c r="G104" s="16"/>
    </row>
    <row r="105" spans="1:8" ht="47.25" x14ac:dyDescent="0.25">
      <c r="A105" s="106" t="s">
        <v>105</v>
      </c>
      <c r="B105" s="106"/>
      <c r="C105" s="20" t="s">
        <v>190</v>
      </c>
      <c r="D105" s="106" t="s">
        <v>191</v>
      </c>
      <c r="E105" s="106"/>
      <c r="F105" s="139" t="s">
        <v>194</v>
      </c>
      <c r="G105" s="140"/>
    </row>
    <row r="106" spans="1:8" s="48" customFormat="1" ht="19.5" customHeight="1" x14ac:dyDescent="0.25">
      <c r="A106" s="120" t="s">
        <v>96</v>
      </c>
      <c r="B106" s="120"/>
      <c r="C106" s="91"/>
      <c r="D106" s="136"/>
      <c r="E106" s="136"/>
      <c r="F106" s="137">
        <f>IF(C106&gt;0,D106/C106*100,0)</f>
        <v>0</v>
      </c>
      <c r="G106" s="138"/>
    </row>
    <row r="107" spans="1:8" s="48" customFormat="1" ht="19.5" customHeight="1" x14ac:dyDescent="0.25">
      <c r="A107" s="120" t="s">
        <v>96</v>
      </c>
      <c r="B107" s="120"/>
      <c r="C107" s="91"/>
      <c r="D107" s="136"/>
      <c r="E107" s="136"/>
      <c r="F107" s="137">
        <f t="shared" ref="F107:F110" si="5">IF(C107&gt;0,D107/C107*100,0)</f>
        <v>0</v>
      </c>
      <c r="G107" s="138"/>
    </row>
    <row r="108" spans="1:8" s="48" customFormat="1" ht="19.5" customHeight="1" x14ac:dyDescent="0.25">
      <c r="A108" s="120" t="s">
        <v>96</v>
      </c>
      <c r="B108" s="120"/>
      <c r="C108" s="91"/>
      <c r="D108" s="136"/>
      <c r="E108" s="136"/>
      <c r="F108" s="137">
        <f t="shared" si="5"/>
        <v>0</v>
      </c>
      <c r="G108" s="138"/>
    </row>
    <row r="109" spans="1:8" s="48" customFormat="1" ht="19.5" customHeight="1" x14ac:dyDescent="0.25">
      <c r="A109" s="120" t="s">
        <v>96</v>
      </c>
      <c r="B109" s="120"/>
      <c r="C109" s="91"/>
      <c r="D109" s="136"/>
      <c r="E109" s="136"/>
      <c r="F109" s="137">
        <f t="shared" si="5"/>
        <v>0</v>
      </c>
      <c r="G109" s="138"/>
    </row>
    <row r="110" spans="1:8" s="48" customFormat="1" ht="19.5" customHeight="1" x14ac:dyDescent="0.25">
      <c r="A110" s="120" t="s">
        <v>96</v>
      </c>
      <c r="B110" s="120"/>
      <c r="C110" s="91"/>
      <c r="D110" s="136"/>
      <c r="E110" s="136"/>
      <c r="F110" s="137">
        <f t="shared" si="5"/>
        <v>0</v>
      </c>
      <c r="G110" s="138"/>
    </row>
    <row r="111" spans="1:8" s="16" customFormat="1" ht="25.5" customHeight="1" x14ac:dyDescent="0.25">
      <c r="A111" s="145" t="s">
        <v>120</v>
      </c>
      <c r="B111" s="145"/>
      <c r="C111" s="57">
        <f>SUM(C106:C110)</f>
        <v>0</v>
      </c>
      <c r="D111" s="146">
        <f>SUM(D106:D110)</f>
        <v>0</v>
      </c>
      <c r="E111" s="146"/>
      <c r="F111" s="147">
        <f>IF(C111=0,0,D111/C111*100)</f>
        <v>0</v>
      </c>
      <c r="G111" s="148"/>
    </row>
    <row r="112" spans="1:8" s="16" customFormat="1" ht="31.5" customHeight="1" x14ac:dyDescent="0.25">
      <c r="A112" s="141" t="s">
        <v>167</v>
      </c>
      <c r="B112" s="141"/>
      <c r="C112" s="141"/>
      <c r="D112" s="141"/>
      <c r="E112" s="141"/>
      <c r="F112" s="142">
        <f>IF(F111&gt;=100,8,IF(AND(F111&gt;=80,F111&lt;=99),6,IF(AND(F111&gt;=70,F111&lt;=89),4,IF(AND(F111&gt;=60,F111&lt;=69),2,IF(AND(F111&gt;=0,F111&lt;=59),0,IF(F111&lt;0,0,""))))))</f>
        <v>0</v>
      </c>
      <c r="G112" s="142" t="str">
        <f t="shared" ref="G112" si="6">IF(F112="шкільний рівень",0.2,IF(F112="районний (міський) рівень",0.3,IF(F112="обласний рівень",0.4,IF(F112="всеукраїнський рівень",0.5,""))))</f>
        <v/>
      </c>
    </row>
    <row r="113" spans="1:8" s="54" customFormat="1" x14ac:dyDescent="0.25">
      <c r="A113" s="59"/>
      <c r="B113" s="21"/>
      <c r="C113" s="21"/>
      <c r="D113" s="21"/>
      <c r="E113" s="21"/>
      <c r="F113" s="21"/>
      <c r="G113" s="21"/>
      <c r="H113" s="55"/>
    </row>
    <row r="114" spans="1:8" s="54" customFormat="1" ht="63.75" customHeight="1" x14ac:dyDescent="0.25">
      <c r="A114" s="27" t="s">
        <v>9</v>
      </c>
      <c r="B114" s="129" t="s">
        <v>192</v>
      </c>
      <c r="C114" s="130"/>
      <c r="D114" s="130"/>
      <c r="E114" s="130"/>
      <c r="F114" s="130"/>
      <c r="G114" s="131"/>
      <c r="H114" s="55"/>
    </row>
    <row r="115" spans="1:8" ht="46.5" customHeight="1" x14ac:dyDescent="0.25">
      <c r="A115" s="99" t="s">
        <v>169</v>
      </c>
      <c r="B115" s="99"/>
      <c r="C115" s="99"/>
      <c r="D115" s="99"/>
      <c r="E115" s="99"/>
      <c r="F115" s="99"/>
      <c r="G115" s="99"/>
    </row>
    <row r="116" spans="1:8" ht="41.25" customHeight="1" x14ac:dyDescent="0.25">
      <c r="A116" s="16"/>
      <c r="B116" s="144" t="s">
        <v>193</v>
      </c>
      <c r="C116" s="144"/>
      <c r="D116" s="144"/>
      <c r="E116" s="144"/>
      <c r="F116" s="144"/>
      <c r="G116" s="16"/>
    </row>
    <row r="117" spans="1:8" ht="47.25" customHeight="1" x14ac:dyDescent="0.25">
      <c r="A117" s="106" t="s">
        <v>105</v>
      </c>
      <c r="B117" s="106"/>
      <c r="C117" s="20" t="s">
        <v>190</v>
      </c>
      <c r="D117" s="106" t="s">
        <v>191</v>
      </c>
      <c r="E117" s="106"/>
      <c r="F117" s="139" t="s">
        <v>194</v>
      </c>
      <c r="G117" s="140"/>
    </row>
    <row r="118" spans="1:8" s="48" customFormat="1" ht="19.5" customHeight="1" x14ac:dyDescent="0.25">
      <c r="A118" s="120" t="s">
        <v>96</v>
      </c>
      <c r="B118" s="120"/>
      <c r="C118" s="91"/>
      <c r="D118" s="136"/>
      <c r="E118" s="136"/>
      <c r="F118" s="137">
        <f>IF(C118&gt;0,D118/C118*100,0)</f>
        <v>0</v>
      </c>
      <c r="G118" s="138"/>
    </row>
    <row r="119" spans="1:8" s="48" customFormat="1" ht="19.5" customHeight="1" x14ac:dyDescent="0.25">
      <c r="A119" s="120" t="s">
        <v>96</v>
      </c>
      <c r="B119" s="120"/>
      <c r="C119" s="91"/>
      <c r="D119" s="136"/>
      <c r="E119" s="136"/>
      <c r="F119" s="137">
        <f t="shared" ref="F119:F122" si="7">IF(C119&gt;0,D119/C119*100,0)</f>
        <v>0</v>
      </c>
      <c r="G119" s="138"/>
    </row>
    <row r="120" spans="1:8" s="48" customFormat="1" ht="19.5" customHeight="1" x14ac:dyDescent="0.25">
      <c r="A120" s="120" t="s">
        <v>96</v>
      </c>
      <c r="B120" s="120"/>
      <c r="C120" s="91"/>
      <c r="D120" s="136"/>
      <c r="E120" s="136"/>
      <c r="F120" s="137">
        <f t="shared" si="7"/>
        <v>0</v>
      </c>
      <c r="G120" s="138"/>
    </row>
    <row r="121" spans="1:8" s="48" customFormat="1" ht="19.5" customHeight="1" x14ac:dyDescent="0.25">
      <c r="A121" s="120" t="s">
        <v>96</v>
      </c>
      <c r="B121" s="120"/>
      <c r="C121" s="91"/>
      <c r="D121" s="136"/>
      <c r="E121" s="136"/>
      <c r="F121" s="137">
        <f t="shared" si="7"/>
        <v>0</v>
      </c>
      <c r="G121" s="138"/>
    </row>
    <row r="122" spans="1:8" s="48" customFormat="1" ht="19.5" customHeight="1" x14ac:dyDescent="0.25">
      <c r="A122" s="120" t="s">
        <v>96</v>
      </c>
      <c r="B122" s="120"/>
      <c r="C122" s="91"/>
      <c r="D122" s="136"/>
      <c r="E122" s="136"/>
      <c r="F122" s="137">
        <f t="shared" si="7"/>
        <v>0</v>
      </c>
      <c r="G122" s="138"/>
    </row>
    <row r="123" spans="1:8" s="16" customFormat="1" ht="25.5" customHeight="1" x14ac:dyDescent="0.25">
      <c r="A123" s="145" t="s">
        <v>120</v>
      </c>
      <c r="B123" s="145"/>
      <c r="C123" s="57">
        <f>SUM(C118:C122)</f>
        <v>0</v>
      </c>
      <c r="D123" s="146">
        <f>SUM(D118:D122)</f>
        <v>0</v>
      </c>
      <c r="E123" s="146"/>
      <c r="F123" s="147">
        <f>IF(C123=0,0,D123/C123*100)</f>
        <v>0</v>
      </c>
      <c r="G123" s="148"/>
    </row>
    <row r="124" spans="1:8" s="16" customFormat="1" ht="31.5" customHeight="1" x14ac:dyDescent="0.25">
      <c r="A124" s="141" t="s">
        <v>167</v>
      </c>
      <c r="B124" s="141"/>
      <c r="C124" s="141"/>
      <c r="D124" s="141"/>
      <c r="E124" s="141"/>
      <c r="F124" s="142">
        <f>IF(F123&gt;=100,8,IF(AND(F123&gt;=80,F123&lt;=99),6,IF(AND(F123&gt;=70,F123&lt;=89),4,IF(AND(F123&gt;=60,F123&lt;=69),2,IF(AND(F123&gt;=0,F123&lt;=59),0,IF(F123&lt;0,0,""))))))</f>
        <v>0</v>
      </c>
      <c r="G124" s="142" t="str">
        <f t="shared" ref="G124" si="8">IF(F124="шкільний рівень",0.2,IF(F124="районний (міський) рівень",0.3,IF(F124="обласний рівень",0.4,IF(F124="всеукраїнський рівень",0.5,""))))</f>
        <v/>
      </c>
    </row>
    <row r="125" spans="1:8" s="54" customFormat="1" x14ac:dyDescent="0.25">
      <c r="A125" s="59"/>
      <c r="B125" s="21"/>
      <c r="C125" s="21"/>
      <c r="D125" s="21"/>
      <c r="E125" s="21"/>
      <c r="F125" s="21"/>
      <c r="G125" s="21"/>
      <c r="H125" s="55"/>
    </row>
    <row r="126" spans="1:8" s="54" customFormat="1" ht="63.75" customHeight="1" x14ac:dyDescent="0.25">
      <c r="A126" s="27" t="s">
        <v>58</v>
      </c>
      <c r="B126" s="129" t="s">
        <v>195</v>
      </c>
      <c r="C126" s="130"/>
      <c r="D126" s="130"/>
      <c r="E126" s="130"/>
      <c r="F126" s="130"/>
      <c r="G126" s="131"/>
      <c r="H126" s="55"/>
    </row>
    <row r="127" spans="1:8" ht="46.5" customHeight="1" x14ac:dyDescent="0.25">
      <c r="A127" s="99" t="s">
        <v>169</v>
      </c>
      <c r="B127" s="99"/>
      <c r="C127" s="99"/>
      <c r="D127" s="99"/>
      <c r="E127" s="99"/>
      <c r="F127" s="99"/>
      <c r="G127" s="99"/>
    </row>
    <row r="128" spans="1:8" ht="41.25" customHeight="1" x14ac:dyDescent="0.25">
      <c r="A128" s="16"/>
      <c r="B128" s="144" t="s">
        <v>196</v>
      </c>
      <c r="C128" s="144"/>
      <c r="D128" s="144"/>
      <c r="E128" s="144"/>
      <c r="F128" s="144"/>
      <c r="G128" s="16"/>
    </row>
    <row r="129" spans="1:8" ht="47.25" customHeight="1" x14ac:dyDescent="0.25">
      <c r="A129" s="106" t="s">
        <v>105</v>
      </c>
      <c r="B129" s="106"/>
      <c r="C129" s="20" t="s">
        <v>190</v>
      </c>
      <c r="D129" s="106" t="s">
        <v>191</v>
      </c>
      <c r="E129" s="106"/>
      <c r="F129" s="139" t="s">
        <v>194</v>
      </c>
      <c r="G129" s="140"/>
    </row>
    <row r="130" spans="1:8" s="48" customFormat="1" ht="19.5" customHeight="1" x14ac:dyDescent="0.25">
      <c r="A130" s="120" t="s">
        <v>96</v>
      </c>
      <c r="B130" s="120"/>
      <c r="C130" s="91"/>
      <c r="D130" s="136"/>
      <c r="E130" s="136"/>
      <c r="F130" s="137">
        <f>IF(C130&gt;0,D130/C130*100,0)</f>
        <v>0</v>
      </c>
      <c r="G130" s="138"/>
    </row>
    <row r="131" spans="1:8" s="48" customFormat="1" ht="19.5" customHeight="1" x14ac:dyDescent="0.25">
      <c r="A131" s="120" t="s">
        <v>96</v>
      </c>
      <c r="B131" s="120"/>
      <c r="C131" s="91"/>
      <c r="D131" s="136"/>
      <c r="E131" s="136"/>
      <c r="F131" s="137">
        <f t="shared" ref="F131:F134" si="9">IF(C131&gt;0,D131/C131*100,0)</f>
        <v>0</v>
      </c>
      <c r="G131" s="138"/>
    </row>
    <row r="132" spans="1:8" s="48" customFormat="1" ht="19.5" customHeight="1" x14ac:dyDescent="0.25">
      <c r="A132" s="120" t="s">
        <v>96</v>
      </c>
      <c r="B132" s="120"/>
      <c r="C132" s="91"/>
      <c r="D132" s="136"/>
      <c r="E132" s="136"/>
      <c r="F132" s="137">
        <f t="shared" si="9"/>
        <v>0</v>
      </c>
      <c r="G132" s="138"/>
    </row>
    <row r="133" spans="1:8" s="48" customFormat="1" ht="19.5" customHeight="1" x14ac:dyDescent="0.25">
      <c r="A133" s="120" t="s">
        <v>96</v>
      </c>
      <c r="B133" s="120"/>
      <c r="C133" s="91"/>
      <c r="D133" s="136"/>
      <c r="E133" s="136"/>
      <c r="F133" s="137">
        <f t="shared" si="9"/>
        <v>0</v>
      </c>
      <c r="G133" s="138"/>
    </row>
    <row r="134" spans="1:8" s="48" customFormat="1" ht="19.5" customHeight="1" x14ac:dyDescent="0.25">
      <c r="A134" s="120" t="s">
        <v>96</v>
      </c>
      <c r="B134" s="120"/>
      <c r="C134" s="91"/>
      <c r="D134" s="136"/>
      <c r="E134" s="136"/>
      <c r="F134" s="137">
        <f t="shared" si="9"/>
        <v>0</v>
      </c>
      <c r="G134" s="138"/>
    </row>
    <row r="135" spans="1:8" s="16" customFormat="1" ht="25.5" customHeight="1" x14ac:dyDescent="0.25">
      <c r="A135" s="145" t="s">
        <v>120</v>
      </c>
      <c r="B135" s="145"/>
      <c r="C135" s="57">
        <f>SUM(C130:C134)</f>
        <v>0</v>
      </c>
      <c r="D135" s="146">
        <f>SUM(D130:D134)</f>
        <v>0</v>
      </c>
      <c r="E135" s="146"/>
      <c r="F135" s="147">
        <f>IF(C135=0,0,D135/C135*100)</f>
        <v>0</v>
      </c>
      <c r="G135" s="148"/>
    </row>
    <row r="136" spans="1:8" s="16" customFormat="1" ht="31.5" customHeight="1" x14ac:dyDescent="0.25">
      <c r="A136" s="141" t="s">
        <v>167</v>
      </c>
      <c r="B136" s="141"/>
      <c r="C136" s="141"/>
      <c r="D136" s="141"/>
      <c r="E136" s="141"/>
      <c r="F136" s="142">
        <f>IF(F135&gt;=100,8,IF(AND(F135&gt;=80,F135&lt;=99),6,IF(AND(F135&gt;=70,F135&lt;=89),4,IF(AND(F135&gt;=60,F135&lt;=69),2,IF(AND(F135&gt;=0,F135&lt;=59),0,IF(F135&lt;0,0,""))))))</f>
        <v>0</v>
      </c>
      <c r="G136" s="142" t="str">
        <f t="shared" ref="G136" si="10">IF(F136="шкільний рівень",0.2,IF(F136="районний (міський) рівень",0.3,IF(F136="обласний рівень",0.4,IF(F136="всеукраїнський рівень",0.5,""))))</f>
        <v/>
      </c>
    </row>
    <row r="137" spans="1:8" s="54" customFormat="1" x14ac:dyDescent="0.25">
      <c r="A137" s="59"/>
      <c r="B137" s="21"/>
      <c r="C137" s="21"/>
      <c r="D137" s="21"/>
      <c r="E137" s="21"/>
      <c r="F137" s="21"/>
      <c r="G137" s="21"/>
      <c r="H137" s="55"/>
    </row>
    <row r="138" spans="1:8" s="54" customFormat="1" ht="63.75" customHeight="1" x14ac:dyDescent="0.25">
      <c r="A138" s="27" t="s">
        <v>67</v>
      </c>
      <c r="B138" s="129" t="s">
        <v>26</v>
      </c>
      <c r="C138" s="130"/>
      <c r="D138" s="130"/>
      <c r="E138" s="130"/>
      <c r="F138" s="130"/>
      <c r="G138" s="131"/>
      <c r="H138" s="55"/>
    </row>
    <row r="139" spans="1:8" ht="46.5" customHeight="1" x14ac:dyDescent="0.25">
      <c r="A139" s="99" t="s">
        <v>169</v>
      </c>
      <c r="B139" s="99"/>
      <c r="C139" s="99"/>
      <c r="D139" s="99"/>
      <c r="E139" s="99"/>
      <c r="F139" s="99"/>
      <c r="G139" s="99"/>
    </row>
    <row r="140" spans="1:8" x14ac:dyDescent="0.25">
      <c r="A140" s="16"/>
      <c r="B140" s="144" t="s">
        <v>197</v>
      </c>
      <c r="C140" s="144"/>
      <c r="D140" s="144"/>
      <c r="E140" s="144"/>
      <c r="F140" s="144"/>
      <c r="G140" s="16"/>
    </row>
    <row r="141" spans="1:8" ht="47.25" customHeight="1" x14ac:dyDescent="0.25">
      <c r="A141" s="106" t="s">
        <v>105</v>
      </c>
      <c r="B141" s="106"/>
      <c r="C141" s="20" t="s">
        <v>190</v>
      </c>
      <c r="D141" s="106" t="s">
        <v>191</v>
      </c>
      <c r="E141" s="106"/>
      <c r="F141" s="139" t="s">
        <v>194</v>
      </c>
      <c r="G141" s="140"/>
    </row>
    <row r="142" spans="1:8" s="48" customFormat="1" ht="19.5" customHeight="1" x14ac:dyDescent="0.25">
      <c r="A142" s="120" t="s">
        <v>96</v>
      </c>
      <c r="B142" s="120"/>
      <c r="C142" s="91"/>
      <c r="D142" s="136"/>
      <c r="E142" s="136"/>
      <c r="F142" s="137">
        <f>IF(C142&gt;0,D142/C142*100,0)</f>
        <v>0</v>
      </c>
      <c r="G142" s="138"/>
    </row>
    <row r="143" spans="1:8" s="48" customFormat="1" ht="19.5" customHeight="1" x14ac:dyDescent="0.25">
      <c r="A143" s="120" t="s">
        <v>96</v>
      </c>
      <c r="B143" s="120"/>
      <c r="C143" s="91"/>
      <c r="D143" s="136"/>
      <c r="E143" s="136"/>
      <c r="F143" s="137">
        <f t="shared" ref="F143:F146" si="11">IF(C143&gt;0,D143/C143*100,0)</f>
        <v>0</v>
      </c>
      <c r="G143" s="138"/>
    </row>
    <row r="144" spans="1:8" s="48" customFormat="1" ht="19.5" customHeight="1" x14ac:dyDescent="0.25">
      <c r="A144" s="120" t="s">
        <v>96</v>
      </c>
      <c r="B144" s="120"/>
      <c r="C144" s="91"/>
      <c r="D144" s="136"/>
      <c r="E144" s="136"/>
      <c r="F144" s="137">
        <f t="shared" si="11"/>
        <v>0</v>
      </c>
      <c r="G144" s="138"/>
    </row>
    <row r="145" spans="1:8" s="48" customFormat="1" ht="19.5" customHeight="1" x14ac:dyDescent="0.25">
      <c r="A145" s="120" t="s">
        <v>96</v>
      </c>
      <c r="B145" s="120"/>
      <c r="C145" s="91"/>
      <c r="D145" s="136"/>
      <c r="E145" s="136"/>
      <c r="F145" s="137">
        <f t="shared" si="11"/>
        <v>0</v>
      </c>
      <c r="G145" s="138"/>
    </row>
    <row r="146" spans="1:8" s="48" customFormat="1" ht="19.5" customHeight="1" x14ac:dyDescent="0.25">
      <c r="A146" s="120" t="s">
        <v>96</v>
      </c>
      <c r="B146" s="120"/>
      <c r="C146" s="91"/>
      <c r="D146" s="136"/>
      <c r="E146" s="136"/>
      <c r="F146" s="137">
        <f t="shared" si="11"/>
        <v>0</v>
      </c>
      <c r="G146" s="138"/>
    </row>
    <row r="147" spans="1:8" s="16" customFormat="1" ht="25.5" customHeight="1" x14ac:dyDescent="0.25">
      <c r="A147" s="145" t="s">
        <v>120</v>
      </c>
      <c r="B147" s="145"/>
      <c r="C147" s="57">
        <f>SUM(C142:C146)</f>
        <v>0</v>
      </c>
      <c r="D147" s="146">
        <f>SUM(D142:D146)</f>
        <v>0</v>
      </c>
      <c r="E147" s="146"/>
      <c r="F147" s="147">
        <f>IF(C147=0,0,D147/C147*100)</f>
        <v>0</v>
      </c>
      <c r="G147" s="148"/>
    </row>
    <row r="148" spans="1:8" s="16" customFormat="1" ht="31.5" customHeight="1" x14ac:dyDescent="0.25">
      <c r="A148" s="141" t="s">
        <v>167</v>
      </c>
      <c r="B148" s="141"/>
      <c r="C148" s="141"/>
      <c r="D148" s="141"/>
      <c r="E148" s="141"/>
      <c r="F148" s="142">
        <f>IF(F147&gt;=100,8,IF(AND(F147&gt;=80,F147&lt;=99),6,IF(AND(F147&gt;=70,F147&lt;=89),4,IF(AND(F147&gt;=60,F147&lt;=69),2,IF(AND(F147&gt;=0,F147&lt;=59),0,IF(F147&lt;0,0,""))))))</f>
        <v>0</v>
      </c>
      <c r="G148" s="142" t="str">
        <f t="shared" ref="G148" si="12">IF(F148="шкільний рівень",0.2,IF(F148="районний (міський) рівень",0.3,IF(F148="обласний рівень",0.4,IF(F148="всеукраїнський рівень",0.5,""))))</f>
        <v/>
      </c>
    </row>
    <row r="149" spans="1:8" s="54" customFormat="1" x14ac:dyDescent="0.25">
      <c r="A149" s="59"/>
      <c r="B149" s="21"/>
      <c r="C149" s="21"/>
      <c r="D149" s="21"/>
      <c r="E149" s="21"/>
      <c r="F149" s="21"/>
      <c r="G149" s="21"/>
      <c r="H149" s="55"/>
    </row>
    <row r="150" spans="1:8" s="54" customFormat="1" ht="63.75" customHeight="1" x14ac:dyDescent="0.25">
      <c r="A150" s="27" t="s">
        <v>57</v>
      </c>
      <c r="B150" s="129" t="s">
        <v>29</v>
      </c>
      <c r="C150" s="130"/>
      <c r="D150" s="130"/>
      <c r="E150" s="130"/>
      <c r="F150" s="130"/>
      <c r="G150" s="131"/>
      <c r="H150" s="55"/>
    </row>
    <row r="151" spans="1:8" ht="46.5" customHeight="1" x14ac:dyDescent="0.25">
      <c r="A151" s="99" t="s">
        <v>169</v>
      </c>
      <c r="B151" s="99"/>
      <c r="C151" s="99"/>
      <c r="D151" s="99"/>
      <c r="E151" s="99"/>
      <c r="F151" s="99"/>
      <c r="G151" s="99"/>
    </row>
    <row r="152" spans="1:8" s="56" customFormat="1" ht="42" customHeight="1" x14ac:dyDescent="0.25">
      <c r="A152" s="149" t="s">
        <v>199</v>
      </c>
      <c r="B152" s="150"/>
      <c r="C152" s="150"/>
      <c r="D152" s="150"/>
      <c r="E152" s="151"/>
      <c r="F152" s="28" t="s">
        <v>198</v>
      </c>
      <c r="G152" s="28" t="s">
        <v>136</v>
      </c>
      <c r="H152" s="48"/>
    </row>
    <row r="153" spans="1:8" ht="34.5" customHeight="1" x14ac:dyDescent="0.25">
      <c r="A153" s="152" t="s">
        <v>200</v>
      </c>
      <c r="B153" s="153"/>
      <c r="C153" s="153"/>
      <c r="D153" s="153"/>
      <c r="E153" s="154"/>
      <c r="F153" s="91"/>
      <c r="G153" s="52">
        <f>F153*1</f>
        <v>0</v>
      </c>
    </row>
    <row r="154" spans="1:8" ht="34.5" customHeight="1" x14ac:dyDescent="0.25">
      <c r="A154" s="155" t="s">
        <v>167</v>
      </c>
      <c r="B154" s="156"/>
      <c r="C154" s="156"/>
      <c r="D154" s="156"/>
      <c r="E154" s="156"/>
      <c r="F154" s="157"/>
      <c r="G154" s="53">
        <f>IF(G153&lt;=10,G153,10)</f>
        <v>0</v>
      </c>
    </row>
    <row r="155" spans="1:8" s="54" customFormat="1" x14ac:dyDescent="0.25">
      <c r="A155" s="59"/>
      <c r="B155" s="21"/>
      <c r="C155" s="21"/>
      <c r="D155" s="21"/>
      <c r="E155" s="21"/>
      <c r="F155" s="21"/>
      <c r="G155" s="21"/>
      <c r="H155" s="55"/>
    </row>
    <row r="156" spans="1:8" s="54" customFormat="1" ht="63.75" customHeight="1" x14ac:dyDescent="0.25">
      <c r="A156" s="27" t="s">
        <v>13</v>
      </c>
      <c r="B156" s="129" t="s">
        <v>30</v>
      </c>
      <c r="C156" s="130"/>
      <c r="D156" s="130"/>
      <c r="E156" s="130"/>
      <c r="F156" s="130"/>
      <c r="G156" s="131"/>
      <c r="H156" s="55"/>
    </row>
    <row r="157" spans="1:8" ht="46.5" customHeight="1" x14ac:dyDescent="0.25">
      <c r="A157" s="99" t="s">
        <v>169</v>
      </c>
      <c r="B157" s="99"/>
      <c r="C157" s="99"/>
      <c r="D157" s="99"/>
      <c r="E157" s="99"/>
      <c r="F157" s="99"/>
      <c r="G157" s="99"/>
    </row>
    <row r="158" spans="1:8" s="56" customFormat="1" ht="42" customHeight="1" x14ac:dyDescent="0.25">
      <c r="A158" s="149" t="s">
        <v>199</v>
      </c>
      <c r="B158" s="150"/>
      <c r="C158" s="150"/>
      <c r="D158" s="150"/>
      <c r="E158" s="151"/>
      <c r="F158" s="28" t="s">
        <v>198</v>
      </c>
      <c r="G158" s="28" t="s">
        <v>136</v>
      </c>
      <c r="H158" s="48"/>
    </row>
    <row r="159" spans="1:8" ht="34.5" customHeight="1" x14ac:dyDescent="0.25">
      <c r="A159" s="152" t="s">
        <v>201</v>
      </c>
      <c r="B159" s="153"/>
      <c r="C159" s="153"/>
      <c r="D159" s="153"/>
      <c r="E159" s="154"/>
      <c r="F159" s="91"/>
      <c r="G159" s="52">
        <f>F159*3</f>
        <v>0</v>
      </c>
    </row>
    <row r="160" spans="1:8" ht="34.5" customHeight="1" x14ac:dyDescent="0.25">
      <c r="A160" s="155" t="s">
        <v>167</v>
      </c>
      <c r="B160" s="156"/>
      <c r="C160" s="156"/>
      <c r="D160" s="156"/>
      <c r="E160" s="156"/>
      <c r="F160" s="157"/>
      <c r="G160" s="53">
        <f>IF(G159&lt;=18,G159,18)</f>
        <v>0</v>
      </c>
    </row>
    <row r="161" spans="1:8" s="54" customFormat="1" x14ac:dyDescent="0.25">
      <c r="A161" s="59"/>
      <c r="B161" s="21"/>
      <c r="C161" s="21"/>
      <c r="D161" s="21"/>
      <c r="E161" s="21"/>
      <c r="F161" s="21"/>
      <c r="G161" s="21"/>
      <c r="H161" s="55"/>
    </row>
    <row r="162" spans="1:8" s="54" customFormat="1" ht="63.75" customHeight="1" x14ac:dyDescent="0.25">
      <c r="A162" s="27" t="s">
        <v>76</v>
      </c>
      <c r="B162" s="129" t="s">
        <v>39</v>
      </c>
      <c r="C162" s="130"/>
      <c r="D162" s="130"/>
      <c r="E162" s="130"/>
      <c r="F162" s="130"/>
      <c r="G162" s="131"/>
      <c r="H162" s="55"/>
    </row>
    <row r="163" spans="1:8" ht="46.5" customHeight="1" x14ac:dyDescent="0.25">
      <c r="A163" s="99" t="s">
        <v>169</v>
      </c>
      <c r="B163" s="99"/>
      <c r="C163" s="99"/>
      <c r="D163" s="99"/>
      <c r="E163" s="99"/>
      <c r="F163" s="99"/>
      <c r="G163" s="99"/>
    </row>
    <row r="164" spans="1:8" s="56" customFormat="1" ht="42" customHeight="1" x14ac:dyDescent="0.25">
      <c r="A164" s="149" t="s">
        <v>199</v>
      </c>
      <c r="B164" s="150"/>
      <c r="C164" s="150"/>
      <c r="D164" s="150"/>
      <c r="E164" s="151"/>
      <c r="F164" s="28" t="s">
        <v>202</v>
      </c>
      <c r="G164" s="28" t="s">
        <v>136</v>
      </c>
      <c r="H164" s="48"/>
    </row>
    <row r="165" spans="1:8" s="56" customFormat="1" ht="42" customHeight="1" x14ac:dyDescent="0.25">
      <c r="A165" s="152" t="s">
        <v>39</v>
      </c>
      <c r="B165" s="153"/>
      <c r="C165" s="153"/>
      <c r="D165" s="153"/>
      <c r="E165" s="154"/>
      <c r="F165" s="91"/>
      <c r="G165" s="52">
        <f>F165*2</f>
        <v>0</v>
      </c>
      <c r="H165" s="48"/>
    </row>
    <row r="166" spans="1:8" ht="34.5" customHeight="1" x14ac:dyDescent="0.25">
      <c r="A166" s="152" t="s">
        <v>203</v>
      </c>
      <c r="B166" s="153"/>
      <c r="C166" s="153"/>
      <c r="D166" s="153"/>
      <c r="E166" s="154"/>
      <c r="F166" s="91"/>
      <c r="G166" s="52">
        <f>F166*5</f>
        <v>0</v>
      </c>
    </row>
    <row r="167" spans="1:8" ht="34.5" customHeight="1" x14ac:dyDescent="0.25">
      <c r="A167" s="155" t="s">
        <v>167</v>
      </c>
      <c r="B167" s="156"/>
      <c r="C167" s="156"/>
      <c r="D167" s="156"/>
      <c r="E167" s="156"/>
      <c r="F167" s="157"/>
      <c r="G167" s="53">
        <f>IF(SUM(G166+G165)&lt;=10,SUM(G166+G165),10)</f>
        <v>0</v>
      </c>
    </row>
    <row r="168" spans="1:8" x14ac:dyDescent="0.25">
      <c r="A168" s="59"/>
      <c r="B168" s="21"/>
      <c r="C168" s="21"/>
      <c r="D168" s="21"/>
      <c r="E168" s="21"/>
      <c r="F168" s="21"/>
      <c r="G168" s="21"/>
    </row>
    <row r="169" spans="1:8" ht="42" customHeight="1" x14ac:dyDescent="0.25">
      <c r="A169" s="27" t="s">
        <v>70</v>
      </c>
      <c r="B169" s="129" t="s">
        <v>52</v>
      </c>
      <c r="C169" s="130"/>
      <c r="D169" s="130"/>
      <c r="E169" s="130"/>
      <c r="F169" s="130"/>
      <c r="G169" s="131"/>
    </row>
    <row r="170" spans="1:8" ht="38.25" customHeight="1" x14ac:dyDescent="0.25">
      <c r="A170" s="99" t="s">
        <v>169</v>
      </c>
      <c r="B170" s="99"/>
      <c r="C170" s="99"/>
      <c r="D170" s="99"/>
      <c r="E170" s="99"/>
      <c r="F170" s="99"/>
      <c r="G170" s="99"/>
    </row>
    <row r="171" spans="1:8" s="16" customFormat="1" ht="54.75" customHeight="1" x14ac:dyDescent="0.25">
      <c r="A171" s="149" t="s">
        <v>199</v>
      </c>
      <c r="B171" s="150"/>
      <c r="C171" s="150"/>
      <c r="D171" s="150"/>
      <c r="E171" s="151"/>
      <c r="F171" s="28" t="s">
        <v>198</v>
      </c>
      <c r="G171" s="28" t="s">
        <v>136</v>
      </c>
      <c r="H171" s="17"/>
    </row>
    <row r="172" spans="1:8" ht="42" customHeight="1" x14ac:dyDescent="0.25">
      <c r="A172" s="152" t="s">
        <v>52</v>
      </c>
      <c r="B172" s="153"/>
      <c r="C172" s="153"/>
      <c r="D172" s="153"/>
      <c r="E172" s="154"/>
      <c r="F172" s="91"/>
      <c r="G172" s="52">
        <f>F172*0.25</f>
        <v>0</v>
      </c>
    </row>
    <row r="173" spans="1:8" ht="41.25" customHeight="1" x14ac:dyDescent="0.25">
      <c r="A173" s="152" t="s">
        <v>204</v>
      </c>
      <c r="B173" s="153"/>
      <c r="C173" s="153"/>
      <c r="D173" s="153"/>
      <c r="E173" s="154"/>
      <c r="F173" s="91"/>
      <c r="G173" s="52">
        <f>F173*2</f>
        <v>0</v>
      </c>
    </row>
    <row r="174" spans="1:8" ht="41.25" customHeight="1" x14ac:dyDescent="0.25">
      <c r="A174" s="155" t="s">
        <v>167</v>
      </c>
      <c r="B174" s="156"/>
      <c r="C174" s="156"/>
      <c r="D174" s="156"/>
      <c r="E174" s="156"/>
      <c r="F174" s="157"/>
      <c r="G174" s="53">
        <f>IF(SUM(G173+G172)&lt;=6,SUM(G173+G172),6)</f>
        <v>0</v>
      </c>
    </row>
    <row r="175" spans="1:8" x14ac:dyDescent="0.25">
      <c r="A175" s="59"/>
      <c r="B175" s="21"/>
      <c r="C175" s="21"/>
      <c r="D175" s="21"/>
      <c r="E175" s="21"/>
      <c r="F175" s="21"/>
      <c r="G175" s="21"/>
      <c r="H175" s="16"/>
    </row>
    <row r="176" spans="1:8" ht="66" customHeight="1" x14ac:dyDescent="0.25">
      <c r="A176" s="27" t="s">
        <v>71</v>
      </c>
      <c r="B176" s="129" t="s">
        <v>42</v>
      </c>
      <c r="C176" s="130"/>
      <c r="D176" s="130"/>
      <c r="E176" s="130"/>
      <c r="F176" s="130"/>
      <c r="G176" s="131"/>
    </row>
    <row r="177" spans="1:8" s="56" customFormat="1" ht="78.75" customHeight="1" x14ac:dyDescent="0.25">
      <c r="A177" s="99" t="s">
        <v>169</v>
      </c>
      <c r="B177" s="99"/>
      <c r="C177" s="99"/>
      <c r="D177" s="99"/>
      <c r="E177" s="99"/>
      <c r="F177" s="99"/>
      <c r="G177" s="99"/>
      <c r="H177" s="48"/>
    </row>
    <row r="178" spans="1:8" ht="34.5" customHeight="1" x14ac:dyDescent="0.25">
      <c r="A178" s="149" t="s">
        <v>199</v>
      </c>
      <c r="B178" s="150"/>
      <c r="C178" s="150"/>
      <c r="D178" s="150"/>
      <c r="E178" s="151"/>
      <c r="F178" s="28" t="s">
        <v>198</v>
      </c>
      <c r="G178" s="28" t="s">
        <v>136</v>
      </c>
    </row>
    <row r="179" spans="1:8" ht="54.75" customHeight="1" x14ac:dyDescent="0.25">
      <c r="A179" s="152" t="s">
        <v>42</v>
      </c>
      <c r="B179" s="153"/>
      <c r="C179" s="153"/>
      <c r="D179" s="153"/>
      <c r="E179" s="154"/>
      <c r="F179" s="91"/>
      <c r="G179" s="52">
        <f>F179*2</f>
        <v>0</v>
      </c>
    </row>
    <row r="180" spans="1:8" ht="34.5" customHeight="1" x14ac:dyDescent="0.25">
      <c r="A180" s="152" t="s">
        <v>205</v>
      </c>
      <c r="B180" s="153"/>
      <c r="C180" s="153"/>
      <c r="D180" s="153"/>
      <c r="E180" s="154"/>
      <c r="F180" s="91"/>
      <c r="G180" s="52">
        <f>F180*1</f>
        <v>0</v>
      </c>
    </row>
    <row r="181" spans="1:8" ht="36" customHeight="1" x14ac:dyDescent="0.25">
      <c r="A181" s="155" t="s">
        <v>167</v>
      </c>
      <c r="B181" s="156"/>
      <c r="C181" s="156"/>
      <c r="D181" s="156"/>
      <c r="E181" s="156"/>
      <c r="F181" s="157"/>
      <c r="G181" s="53">
        <f>IF(SUM(G180+G179)&lt;=10,SUM(G180+G179),10)</f>
        <v>0</v>
      </c>
    </row>
    <row r="182" spans="1:8" x14ac:dyDescent="0.25">
      <c r="A182" s="16"/>
      <c r="B182" s="16"/>
      <c r="C182" s="16"/>
      <c r="D182" s="16"/>
      <c r="E182" s="16"/>
      <c r="F182" s="47"/>
      <c r="G182" s="16"/>
    </row>
    <row r="183" spans="1:8" ht="75" customHeight="1" x14ac:dyDescent="0.25">
      <c r="A183" s="143" t="s">
        <v>137</v>
      </c>
      <c r="B183" s="143"/>
      <c r="C183" s="143"/>
      <c r="D183" s="143"/>
      <c r="E183" s="143"/>
      <c r="F183" s="143"/>
      <c r="G183" s="143"/>
    </row>
  </sheetData>
  <sheetProtection algorithmName="SHA-512" hashValue="FuiGg0rb+Tu3f1aR1XvNXk0BnfrF7MOTlkEyP55dS7Gbq+Kse/t62KNFQP8ReOmSzc3wAG+D8yAAfodlfZ7ZBg==" saltValue="R4r7yJ/B/q9kpMCZ/+goPQ==" spinCount="100000" sheet="1" objects="1" scenarios="1" formatColumns="0" formatRows="0"/>
  <mergeCells count="247">
    <mergeCell ref="A177:G177"/>
    <mergeCell ref="A178:E178"/>
    <mergeCell ref="A179:E179"/>
    <mergeCell ref="A180:E180"/>
    <mergeCell ref="A181:F181"/>
    <mergeCell ref="A170:G170"/>
    <mergeCell ref="A171:E171"/>
    <mergeCell ref="A172:E172"/>
    <mergeCell ref="A173:E173"/>
    <mergeCell ref="A174:F174"/>
    <mergeCell ref="B176:G176"/>
    <mergeCell ref="A163:G163"/>
    <mergeCell ref="A164:E164"/>
    <mergeCell ref="A166:E166"/>
    <mergeCell ref="A167:F167"/>
    <mergeCell ref="A165:E165"/>
    <mergeCell ref="B169:G169"/>
    <mergeCell ref="B156:G156"/>
    <mergeCell ref="A157:G157"/>
    <mergeCell ref="A158:E158"/>
    <mergeCell ref="A159:E159"/>
    <mergeCell ref="A160:F160"/>
    <mergeCell ref="B162:G162"/>
    <mergeCell ref="A152:E152"/>
    <mergeCell ref="A153:E153"/>
    <mergeCell ref="A151:G151"/>
    <mergeCell ref="A154:F154"/>
    <mergeCell ref="A147:B147"/>
    <mergeCell ref="D147:E147"/>
    <mergeCell ref="F147:G147"/>
    <mergeCell ref="A148:E148"/>
    <mergeCell ref="F148:G148"/>
    <mergeCell ref="B150:G150"/>
    <mergeCell ref="A145:B145"/>
    <mergeCell ref="D145:E145"/>
    <mergeCell ref="F145:G145"/>
    <mergeCell ref="A146:B146"/>
    <mergeCell ref="D146:E146"/>
    <mergeCell ref="F146:G146"/>
    <mergeCell ref="A143:B143"/>
    <mergeCell ref="D143:E143"/>
    <mergeCell ref="F143:G143"/>
    <mergeCell ref="A144:B144"/>
    <mergeCell ref="D144:E144"/>
    <mergeCell ref="F144:G144"/>
    <mergeCell ref="A131:B131"/>
    <mergeCell ref="D131:E131"/>
    <mergeCell ref="F131:G131"/>
    <mergeCell ref="A139:G139"/>
    <mergeCell ref="B140:F140"/>
    <mergeCell ref="A141:B141"/>
    <mergeCell ref="D141:E141"/>
    <mergeCell ref="F141:G141"/>
    <mergeCell ref="A142:B142"/>
    <mergeCell ref="D142:E142"/>
    <mergeCell ref="F142:G142"/>
    <mergeCell ref="A135:B135"/>
    <mergeCell ref="D135:E135"/>
    <mergeCell ref="F135:G135"/>
    <mergeCell ref="A136:E136"/>
    <mergeCell ref="F136:G136"/>
    <mergeCell ref="B138:G138"/>
    <mergeCell ref="B116:F116"/>
    <mergeCell ref="A117:B117"/>
    <mergeCell ref="D117:E117"/>
    <mergeCell ref="A134:B134"/>
    <mergeCell ref="D134:E134"/>
    <mergeCell ref="F134:G134"/>
    <mergeCell ref="A133:B133"/>
    <mergeCell ref="D133:E133"/>
    <mergeCell ref="F133:G133"/>
    <mergeCell ref="F122:G122"/>
    <mergeCell ref="F124:G124"/>
    <mergeCell ref="A120:B120"/>
    <mergeCell ref="D120:E120"/>
    <mergeCell ref="F120:G120"/>
    <mergeCell ref="A121:B121"/>
    <mergeCell ref="D121:E121"/>
    <mergeCell ref="F121:G121"/>
    <mergeCell ref="A124:E124"/>
    <mergeCell ref="A132:B132"/>
    <mergeCell ref="D132:E132"/>
    <mergeCell ref="F132:G132"/>
    <mergeCell ref="A130:B130"/>
    <mergeCell ref="D130:E130"/>
    <mergeCell ref="F130:G130"/>
    <mergeCell ref="A183:G183"/>
    <mergeCell ref="A103:G103"/>
    <mergeCell ref="B104:F104"/>
    <mergeCell ref="A105:B105"/>
    <mergeCell ref="D105:E105"/>
    <mergeCell ref="F105:G105"/>
    <mergeCell ref="A106:B106"/>
    <mergeCell ref="A129:B129"/>
    <mergeCell ref="D129:E129"/>
    <mergeCell ref="F129:G129"/>
    <mergeCell ref="A127:G127"/>
    <mergeCell ref="B128:F128"/>
    <mergeCell ref="B126:G126"/>
    <mergeCell ref="A109:B109"/>
    <mergeCell ref="D109:E109"/>
    <mergeCell ref="F109:G109"/>
    <mergeCell ref="A111:B111"/>
    <mergeCell ref="D111:E111"/>
    <mergeCell ref="F111:G111"/>
    <mergeCell ref="A123:B123"/>
    <mergeCell ref="D123:E123"/>
    <mergeCell ref="F123:G123"/>
    <mergeCell ref="A122:B122"/>
    <mergeCell ref="D122:E122"/>
    <mergeCell ref="A101:G101"/>
    <mergeCell ref="B102:G102"/>
    <mergeCell ref="D106:E106"/>
    <mergeCell ref="F106:G106"/>
    <mergeCell ref="A107:B107"/>
    <mergeCell ref="D107:E107"/>
    <mergeCell ref="F118:G118"/>
    <mergeCell ref="A119:B119"/>
    <mergeCell ref="D119:E119"/>
    <mergeCell ref="F119:G119"/>
    <mergeCell ref="A110:B110"/>
    <mergeCell ref="D110:E110"/>
    <mergeCell ref="F110:G110"/>
    <mergeCell ref="F107:G107"/>
    <mergeCell ref="A108:B108"/>
    <mergeCell ref="D108:E108"/>
    <mergeCell ref="F108:G108"/>
    <mergeCell ref="F117:G117"/>
    <mergeCell ref="A118:B118"/>
    <mergeCell ref="D118:E118"/>
    <mergeCell ref="A112:E112"/>
    <mergeCell ref="F112:G112"/>
    <mergeCell ref="B114:G114"/>
    <mergeCell ref="A115:G115"/>
    <mergeCell ref="A98:E98"/>
    <mergeCell ref="A99:F99"/>
    <mergeCell ref="A92:E92"/>
    <mergeCell ref="A93:E93"/>
    <mergeCell ref="A94:E94"/>
    <mergeCell ref="A95:E95"/>
    <mergeCell ref="A96:E96"/>
    <mergeCell ref="A97:E97"/>
    <mergeCell ref="A86:G86"/>
    <mergeCell ref="B87:G87"/>
    <mergeCell ref="A88:E88"/>
    <mergeCell ref="A89:E89"/>
    <mergeCell ref="A90:E90"/>
    <mergeCell ref="A91:E91"/>
    <mergeCell ref="A80:E80"/>
    <mergeCell ref="A81:E81"/>
    <mergeCell ref="A82:E82"/>
    <mergeCell ref="A83:E83"/>
    <mergeCell ref="A84:F84"/>
    <mergeCell ref="B85:G85"/>
    <mergeCell ref="A72:G72"/>
    <mergeCell ref="A73:E73"/>
    <mergeCell ref="A74:E74"/>
    <mergeCell ref="A77:E77"/>
    <mergeCell ref="A78:E78"/>
    <mergeCell ref="A79:E79"/>
    <mergeCell ref="A75:E75"/>
    <mergeCell ref="A76:E76"/>
    <mergeCell ref="A65:B65"/>
    <mergeCell ref="A66:B66"/>
    <mergeCell ref="A67:B67"/>
    <mergeCell ref="A68:B68"/>
    <mergeCell ref="A69:F69"/>
    <mergeCell ref="B71:G71"/>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G41"/>
    <mergeCell ref="B42:G42"/>
    <mergeCell ref="A43:B43"/>
    <mergeCell ref="A44:B44"/>
    <mergeCell ref="A45:B45"/>
    <mergeCell ref="A46:B46"/>
    <mergeCell ref="A36:B36"/>
    <mergeCell ref="F36:G36"/>
    <mergeCell ref="B37:C37"/>
    <mergeCell ref="B38:C38"/>
    <mergeCell ref="E38:F38"/>
    <mergeCell ref="B40:G40"/>
    <mergeCell ref="A33:B33"/>
    <mergeCell ref="F33:G33"/>
    <mergeCell ref="A34:B34"/>
    <mergeCell ref="F34:G34"/>
    <mergeCell ref="A35:B35"/>
    <mergeCell ref="F35:G35"/>
    <mergeCell ref="A30:B30"/>
    <mergeCell ref="F30:G30"/>
    <mergeCell ref="A31:B31"/>
    <mergeCell ref="F31:G31"/>
    <mergeCell ref="A32:B32"/>
    <mergeCell ref="F32:G32"/>
    <mergeCell ref="A26:B26"/>
    <mergeCell ref="F26:G26"/>
    <mergeCell ref="A27:B27"/>
    <mergeCell ref="F27:G27"/>
    <mergeCell ref="B28:C28"/>
    <mergeCell ref="B29:F29"/>
    <mergeCell ref="A23:B23"/>
    <mergeCell ref="F23:G23"/>
    <mergeCell ref="A24:B24"/>
    <mergeCell ref="F24:G24"/>
    <mergeCell ref="A25:B25"/>
    <mergeCell ref="F25:G25"/>
    <mergeCell ref="B18:G18"/>
    <mergeCell ref="A19:G19"/>
    <mergeCell ref="B20:F20"/>
    <mergeCell ref="A21:B21"/>
    <mergeCell ref="F21:G21"/>
    <mergeCell ref="A22:B22"/>
    <mergeCell ref="F22:G22"/>
    <mergeCell ref="A12:G12"/>
    <mergeCell ref="B13:G13"/>
    <mergeCell ref="B14:F14"/>
    <mergeCell ref="B15:F15"/>
    <mergeCell ref="B16:F16"/>
    <mergeCell ref="B17:G17"/>
    <mergeCell ref="A5:C5"/>
    <mergeCell ref="D5:G5"/>
    <mergeCell ref="D6:G6"/>
    <mergeCell ref="A8:G8"/>
    <mergeCell ref="B9:F9"/>
    <mergeCell ref="A10:G10"/>
    <mergeCell ref="A1:G1"/>
    <mergeCell ref="A2:G2"/>
    <mergeCell ref="A3:C3"/>
    <mergeCell ref="D3:G3"/>
    <mergeCell ref="A4:C4"/>
    <mergeCell ref="D4:G4"/>
  </mergeCells>
  <conditionalFormatting sqref="A9:G9">
    <cfRule type="dataBar" priority="1">
      <dataBar>
        <cfvo type="min"/>
        <cfvo type="max"/>
        <color rgb="FF638EC6"/>
      </dataBar>
      <extLst>
        <ext xmlns:x14="http://schemas.microsoft.com/office/spreadsheetml/2009/9/main" uri="{B025F937-C7B1-47D3-B67F-A62EFF666E3E}">
          <x14:id>{17BEFA51-4451-47F7-BE29-C302D9985BEC}</x14:id>
        </ext>
      </extLst>
    </cfRule>
  </conditionalFormatting>
  <pageMargins left="1.1023622047244095" right="0.31496062992125984" top="0.55118110236220474" bottom="0.55118110236220474" header="0.31496062992125984" footer="0.31496062992125984"/>
  <pageSetup paperSize="9" scale="62" orientation="portrait" r:id="rId1"/>
  <headerFooter>
    <oddFooter>&amp;CВерсія 2019.1</oddFooter>
  </headerFooter>
  <rowBreaks count="7" manualBreakCount="7">
    <brk id="7" max="6" man="1"/>
    <brk id="39" max="6" man="1"/>
    <brk id="70" max="6" man="1"/>
    <brk id="84" max="6" man="1"/>
    <brk id="100" max="6" man="1"/>
    <brk id="137" max="6" man="1"/>
    <brk id="161" max="6" man="1"/>
  </rowBreaks>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7BEFA51-4451-47F7-BE29-C302D9985BEC}">
            <x14:dataBar minLength="0" maxLength="100" border="1" negativeBarBorderColorSameAsPositive="0">
              <x14:cfvo type="autoMin"/>
              <x14:cfvo type="autoMax"/>
              <x14:borderColor rgb="FF638EC6"/>
              <x14:negativeFillColor rgb="FFFF0000"/>
              <x14:negativeBorderColor rgb="FFFF0000"/>
              <x14:axisColor rgb="FF000000"/>
            </x14:dataBar>
          </x14:cfRule>
          <xm:sqref>A9:G9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Оберіть варіант зі списку" prompt="_x000a_">
          <x14:formula1>
            <xm:f>'Зведена таблиця'!$C$9:$C$10</xm:f>
          </x14:formula1>
          <xm:sqref>G9 G14:G16</xm:sqref>
        </x14:dataValidation>
        <x14:dataValidation type="list" allowBlank="1" showInputMessage="1" showErrorMessage="1" promptTitle="Оберіть зі списку" prompt="Оберіть один із запропонованих варіантів зі списку">
          <x14:formula1>
            <xm:f>'Зведена таблиця'!$C$27:$C$30</xm:f>
          </x14:formula1>
          <xm:sqref>F44:F68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9"/>
  <sheetViews>
    <sheetView view="pageBreakPreview" zoomScale="80" zoomScaleNormal="80" zoomScaleSheetLayoutView="80" workbookViewId="0">
      <pane ySplit="3" topLeftCell="A75" activePane="bottomLeft" state="frozen"/>
      <selection pane="bottomLeft" activeCell="B85" sqref="B85:B87"/>
    </sheetView>
  </sheetViews>
  <sheetFormatPr defaultRowHeight="15" x14ac:dyDescent="0.25"/>
  <cols>
    <col min="1" max="1" width="8.28515625" customWidth="1"/>
    <col min="2" max="2" width="33.85546875" customWidth="1"/>
    <col min="3" max="3" width="35" customWidth="1"/>
    <col min="4" max="4" width="16.7109375" style="85" customWidth="1"/>
    <col min="5" max="6" width="16.7109375" customWidth="1"/>
    <col min="7" max="7" width="12" customWidth="1"/>
    <col min="8" max="8" width="12.140625" customWidth="1"/>
    <col min="9" max="9" width="11.7109375" customWidth="1"/>
    <col min="10" max="10" width="11.85546875" customWidth="1"/>
    <col min="11" max="11" width="48.42578125" style="44" customWidth="1"/>
    <col min="12" max="114" width="9.140625" style="42"/>
  </cols>
  <sheetData>
    <row r="1" spans="1:11" ht="18.75" x14ac:dyDescent="0.3">
      <c r="A1" s="159" t="s">
        <v>229</v>
      </c>
      <c r="B1" s="159"/>
      <c r="C1" s="159"/>
      <c r="D1" s="159"/>
      <c r="E1" s="159"/>
      <c r="F1" s="159"/>
      <c r="G1" s="160" t="s">
        <v>73</v>
      </c>
      <c r="H1" s="160"/>
      <c r="I1" s="160"/>
      <c r="J1" s="160"/>
    </row>
    <row r="2" spans="1:11" x14ac:dyDescent="0.25">
      <c r="A2" s="175" t="s">
        <v>0</v>
      </c>
      <c r="B2" s="175" t="s">
        <v>1</v>
      </c>
      <c r="C2" s="175" t="s">
        <v>78</v>
      </c>
      <c r="D2" s="176" t="s">
        <v>79</v>
      </c>
      <c r="E2" s="177" t="s">
        <v>80</v>
      </c>
      <c r="F2" s="176" t="s">
        <v>81</v>
      </c>
      <c r="G2" s="170" t="s">
        <v>2</v>
      </c>
      <c r="H2" s="171"/>
      <c r="I2" s="171"/>
      <c r="J2" s="172"/>
      <c r="K2" s="207" t="s">
        <v>5</v>
      </c>
    </row>
    <row r="3" spans="1:11" ht="45" x14ac:dyDescent="0.25">
      <c r="A3" s="175"/>
      <c r="B3" s="175"/>
      <c r="C3" s="175"/>
      <c r="D3" s="176"/>
      <c r="E3" s="178"/>
      <c r="F3" s="176"/>
      <c r="G3" s="14" t="s">
        <v>44</v>
      </c>
      <c r="H3" s="14" t="s">
        <v>45</v>
      </c>
      <c r="I3" s="14" t="s">
        <v>46</v>
      </c>
      <c r="J3" s="14" t="s">
        <v>47</v>
      </c>
      <c r="K3" s="208"/>
    </row>
    <row r="4" spans="1:11" x14ac:dyDescent="0.25">
      <c r="A4" s="181" t="s">
        <v>82</v>
      </c>
      <c r="B4" s="181"/>
      <c r="C4" s="181"/>
      <c r="D4" s="181"/>
      <c r="E4" s="181"/>
      <c r="F4" s="181"/>
      <c r="G4" s="14"/>
      <c r="H4" s="14"/>
      <c r="I4" s="14"/>
      <c r="J4" s="14"/>
      <c r="K4" s="45"/>
    </row>
    <row r="5" spans="1:11" x14ac:dyDescent="0.25">
      <c r="A5" s="179" t="s">
        <v>59</v>
      </c>
      <c r="B5" s="179" t="s">
        <v>4</v>
      </c>
      <c r="C5" s="13"/>
      <c r="D5" s="80"/>
      <c r="E5" s="13"/>
      <c r="F5" s="13"/>
      <c r="G5" s="13"/>
      <c r="H5" s="13"/>
      <c r="I5" s="13"/>
      <c r="J5" s="13"/>
      <c r="K5" s="209" t="s">
        <v>14</v>
      </c>
    </row>
    <row r="6" spans="1:11" x14ac:dyDescent="0.25">
      <c r="A6" s="180"/>
      <c r="B6" s="180"/>
      <c r="C6" s="1" t="s">
        <v>139</v>
      </c>
      <c r="D6" s="29">
        <v>4</v>
      </c>
      <c r="E6" s="29">
        <f>Опитувальник!G9</f>
        <v>0</v>
      </c>
      <c r="F6" s="29">
        <f>IF(E6="Так",1,0)</f>
        <v>0</v>
      </c>
      <c r="G6" s="4" t="s">
        <v>3</v>
      </c>
      <c r="H6" s="2" t="s">
        <v>3</v>
      </c>
      <c r="I6" s="2" t="s">
        <v>3</v>
      </c>
      <c r="J6" s="2" t="s">
        <v>3</v>
      </c>
      <c r="K6" s="210"/>
    </row>
    <row r="7" spans="1:11" ht="15" customHeight="1" x14ac:dyDescent="0.25">
      <c r="A7" s="29" t="s">
        <v>60</v>
      </c>
      <c r="B7" s="30" t="s">
        <v>6</v>
      </c>
      <c r="C7" s="5"/>
      <c r="D7" s="6"/>
      <c r="E7" s="182"/>
      <c r="F7" s="182"/>
      <c r="G7" s="1"/>
      <c r="H7" s="1"/>
      <c r="I7" s="1"/>
      <c r="J7" s="1"/>
      <c r="K7" s="209" t="s">
        <v>74</v>
      </c>
    </row>
    <row r="8" spans="1:11" x14ac:dyDescent="0.25">
      <c r="A8" s="184" t="s">
        <v>61</v>
      </c>
      <c r="B8" s="187" t="s">
        <v>7</v>
      </c>
      <c r="C8" s="5" t="s">
        <v>16</v>
      </c>
      <c r="D8" s="81">
        <v>1</v>
      </c>
      <c r="E8" s="183"/>
      <c r="F8" s="183"/>
      <c r="G8" s="2" t="s">
        <v>3</v>
      </c>
      <c r="H8" s="2" t="s">
        <v>3</v>
      </c>
      <c r="I8" s="2" t="s">
        <v>3</v>
      </c>
      <c r="J8" s="2" t="s">
        <v>3</v>
      </c>
      <c r="K8" s="211"/>
    </row>
    <row r="9" spans="1:11" x14ac:dyDescent="0.25">
      <c r="A9" s="185"/>
      <c r="B9" s="188"/>
      <c r="C9" s="1" t="s">
        <v>140</v>
      </c>
      <c r="D9" s="6">
        <v>1</v>
      </c>
      <c r="E9" s="190">
        <f>Опитувальник!G14</f>
        <v>0</v>
      </c>
      <c r="F9" s="161">
        <f>IF(E9="Так",1,0)</f>
        <v>0</v>
      </c>
      <c r="G9" s="2"/>
      <c r="H9" s="2"/>
      <c r="I9" s="2"/>
      <c r="J9" s="2"/>
      <c r="K9" s="211"/>
    </row>
    <row r="10" spans="1:11" x14ac:dyDescent="0.25">
      <c r="A10" s="186"/>
      <c r="B10" s="189"/>
      <c r="C10" s="1" t="s">
        <v>141</v>
      </c>
      <c r="D10" s="6">
        <v>0</v>
      </c>
      <c r="E10" s="192"/>
      <c r="F10" s="163"/>
      <c r="G10" s="2"/>
      <c r="H10" s="2"/>
      <c r="I10" s="2"/>
      <c r="J10" s="2"/>
      <c r="K10" s="211"/>
    </row>
    <row r="11" spans="1:11" x14ac:dyDescent="0.25">
      <c r="A11" s="167" t="s">
        <v>62</v>
      </c>
      <c r="B11" s="187" t="s">
        <v>10</v>
      </c>
      <c r="C11" s="5" t="s">
        <v>16</v>
      </c>
      <c r="D11" s="81">
        <v>1</v>
      </c>
      <c r="E11" s="36"/>
      <c r="F11" s="37"/>
      <c r="G11" s="2" t="s">
        <v>3</v>
      </c>
      <c r="H11" s="2" t="s">
        <v>3</v>
      </c>
      <c r="I11" s="2" t="s">
        <v>3</v>
      </c>
      <c r="J11" s="2" t="s">
        <v>3</v>
      </c>
      <c r="K11" s="211"/>
    </row>
    <row r="12" spans="1:11" x14ac:dyDescent="0.25">
      <c r="A12" s="168"/>
      <c r="B12" s="188"/>
      <c r="C12" s="1" t="s">
        <v>140</v>
      </c>
      <c r="D12" s="6">
        <v>1</v>
      </c>
      <c r="E12" s="190">
        <f>Опитувальник!G15</f>
        <v>0</v>
      </c>
      <c r="F12" s="161">
        <f>IF(E12="Так",1,0)</f>
        <v>0</v>
      </c>
      <c r="G12" s="2"/>
      <c r="H12" s="2"/>
      <c r="I12" s="2"/>
      <c r="J12" s="2"/>
      <c r="K12" s="211"/>
    </row>
    <row r="13" spans="1:11" x14ac:dyDescent="0.25">
      <c r="A13" s="169"/>
      <c r="B13" s="189"/>
      <c r="C13" s="1" t="s">
        <v>141</v>
      </c>
      <c r="D13" s="6">
        <v>0</v>
      </c>
      <c r="E13" s="192"/>
      <c r="F13" s="163"/>
      <c r="G13" s="2"/>
      <c r="H13" s="2"/>
      <c r="I13" s="2"/>
      <c r="J13" s="2"/>
      <c r="K13" s="211"/>
    </row>
    <row r="14" spans="1:11" x14ac:dyDescent="0.25">
      <c r="A14" s="161" t="s">
        <v>63</v>
      </c>
      <c r="B14" s="164" t="s">
        <v>230</v>
      </c>
      <c r="C14" s="5" t="s">
        <v>16</v>
      </c>
      <c r="D14" s="81">
        <v>1</v>
      </c>
      <c r="E14" s="37"/>
      <c r="F14" s="37"/>
      <c r="G14" s="2" t="s">
        <v>3</v>
      </c>
      <c r="H14" s="2" t="s">
        <v>3</v>
      </c>
      <c r="I14" s="2" t="s">
        <v>3</v>
      </c>
      <c r="J14" s="2" t="s">
        <v>3</v>
      </c>
      <c r="K14" s="211"/>
    </row>
    <row r="15" spans="1:11" x14ac:dyDescent="0.25">
      <c r="A15" s="162"/>
      <c r="B15" s="165"/>
      <c r="C15" s="1" t="s">
        <v>140</v>
      </c>
      <c r="D15" s="6">
        <v>1</v>
      </c>
      <c r="E15" s="161">
        <f>Опитувальник!G16</f>
        <v>0</v>
      </c>
      <c r="F15" s="161">
        <f>IF(E15="Так",1,0)</f>
        <v>0</v>
      </c>
      <c r="G15" s="2"/>
      <c r="H15" s="2"/>
      <c r="I15" s="2"/>
      <c r="J15" s="2"/>
      <c r="K15" s="211"/>
    </row>
    <row r="16" spans="1:11" x14ac:dyDescent="0.25">
      <c r="A16" s="163"/>
      <c r="B16" s="166"/>
      <c r="C16" s="1" t="s">
        <v>141</v>
      </c>
      <c r="D16" s="6">
        <v>0</v>
      </c>
      <c r="E16" s="163"/>
      <c r="F16" s="163"/>
      <c r="G16" s="2"/>
      <c r="H16" s="2"/>
      <c r="I16" s="2"/>
      <c r="J16" s="2"/>
      <c r="K16" s="211"/>
    </row>
    <row r="17" spans="1:11" x14ac:dyDescent="0.25">
      <c r="A17" s="31" t="s">
        <v>64</v>
      </c>
      <c r="B17" s="32" t="s">
        <v>11</v>
      </c>
      <c r="C17" s="1"/>
      <c r="D17" s="6"/>
      <c r="E17" s="37"/>
      <c r="F17" s="37"/>
      <c r="G17" s="2"/>
      <c r="H17" s="2"/>
      <c r="I17" s="2"/>
      <c r="J17" s="2"/>
      <c r="K17" s="211"/>
    </row>
    <row r="18" spans="1:11" x14ac:dyDescent="0.25">
      <c r="A18" s="167" t="s">
        <v>65</v>
      </c>
      <c r="B18" s="187" t="s">
        <v>12</v>
      </c>
      <c r="C18" s="5" t="s">
        <v>16</v>
      </c>
      <c r="D18" s="81">
        <v>1</v>
      </c>
      <c r="E18" s="37"/>
      <c r="F18" s="37"/>
      <c r="G18" s="2" t="s">
        <v>3</v>
      </c>
      <c r="H18" s="2" t="s">
        <v>3</v>
      </c>
      <c r="I18" s="2" t="s">
        <v>3</v>
      </c>
      <c r="J18" s="2" t="s">
        <v>3</v>
      </c>
      <c r="K18" s="211"/>
    </row>
    <row r="19" spans="1:11" x14ac:dyDescent="0.25">
      <c r="A19" s="168"/>
      <c r="B19" s="188"/>
      <c r="C19" s="3" t="s">
        <v>142</v>
      </c>
      <c r="D19" s="6">
        <v>1</v>
      </c>
      <c r="E19" s="190">
        <f>Опитувальник!D38</f>
        <v>0</v>
      </c>
      <c r="F19" s="161">
        <f>Опитувальник!G38</f>
        <v>0</v>
      </c>
      <c r="G19" s="2"/>
      <c r="H19" s="2"/>
      <c r="I19" s="2"/>
      <c r="J19" s="2"/>
      <c r="K19" s="211"/>
    </row>
    <row r="20" spans="1:11" x14ac:dyDescent="0.25">
      <c r="A20" s="168"/>
      <c r="B20" s="188"/>
      <c r="C20" s="3" t="s">
        <v>143</v>
      </c>
      <c r="D20" s="6">
        <v>0.8</v>
      </c>
      <c r="E20" s="191"/>
      <c r="F20" s="162"/>
      <c r="G20" s="2"/>
      <c r="H20" s="2"/>
      <c r="I20" s="2"/>
      <c r="J20" s="2"/>
      <c r="K20" s="211"/>
    </row>
    <row r="21" spans="1:11" x14ac:dyDescent="0.25">
      <c r="A21" s="168"/>
      <c r="B21" s="188"/>
      <c r="C21" s="3" t="s">
        <v>144</v>
      </c>
      <c r="D21" s="6">
        <v>0.7</v>
      </c>
      <c r="E21" s="191"/>
      <c r="F21" s="162"/>
      <c r="G21" s="2"/>
      <c r="H21" s="2"/>
      <c r="I21" s="2"/>
      <c r="J21" s="2"/>
      <c r="K21" s="211"/>
    </row>
    <row r="22" spans="1:11" x14ac:dyDescent="0.25">
      <c r="A22" s="168"/>
      <c r="B22" s="188"/>
      <c r="C22" s="3" t="s">
        <v>145</v>
      </c>
      <c r="D22" s="6">
        <v>0.5</v>
      </c>
      <c r="E22" s="191"/>
      <c r="F22" s="162"/>
      <c r="G22" s="2"/>
      <c r="H22" s="2"/>
      <c r="I22" s="2"/>
      <c r="J22" s="2"/>
      <c r="K22" s="211"/>
    </row>
    <row r="23" spans="1:11" x14ac:dyDescent="0.25">
      <c r="A23" s="168"/>
      <c r="B23" s="188"/>
      <c r="C23" s="3" t="s">
        <v>146</v>
      </c>
      <c r="D23" s="6">
        <v>0.3</v>
      </c>
      <c r="E23" s="191"/>
      <c r="F23" s="162"/>
      <c r="G23" s="2"/>
      <c r="H23" s="2"/>
      <c r="I23" s="2"/>
      <c r="J23" s="2"/>
      <c r="K23" s="211"/>
    </row>
    <row r="24" spans="1:11" x14ac:dyDescent="0.25">
      <c r="A24" s="169"/>
      <c r="B24" s="189"/>
      <c r="C24" s="3" t="s">
        <v>147</v>
      </c>
      <c r="D24" s="6">
        <v>0</v>
      </c>
      <c r="E24" s="192"/>
      <c r="F24" s="163"/>
      <c r="G24" s="2"/>
      <c r="H24" s="2"/>
      <c r="I24" s="2"/>
      <c r="J24" s="2"/>
      <c r="K24" s="210"/>
    </row>
    <row r="25" spans="1:11" ht="15" customHeight="1" x14ac:dyDescent="0.25">
      <c r="A25" s="167" t="s">
        <v>66</v>
      </c>
      <c r="B25" s="187" t="s">
        <v>231</v>
      </c>
      <c r="C25" s="5" t="s">
        <v>15</v>
      </c>
      <c r="D25" s="82">
        <v>2</v>
      </c>
      <c r="E25" s="37"/>
      <c r="F25" s="37"/>
      <c r="G25" s="2" t="s">
        <v>3</v>
      </c>
      <c r="H25" s="2" t="s">
        <v>3</v>
      </c>
      <c r="I25" s="2" t="s">
        <v>3</v>
      </c>
      <c r="J25" s="2" t="s">
        <v>3</v>
      </c>
      <c r="K25" s="209" t="s">
        <v>158</v>
      </c>
    </row>
    <row r="26" spans="1:11" x14ac:dyDescent="0.25">
      <c r="A26" s="168"/>
      <c r="B26" s="188"/>
      <c r="C26" s="5" t="s">
        <v>16</v>
      </c>
      <c r="D26" s="82">
        <v>5</v>
      </c>
      <c r="E26" s="37"/>
      <c r="F26" s="37"/>
      <c r="G26" s="2"/>
      <c r="H26" s="2"/>
      <c r="I26" s="2"/>
      <c r="J26" s="2"/>
      <c r="K26" s="211"/>
    </row>
    <row r="27" spans="1:11" x14ac:dyDescent="0.25">
      <c r="A27" s="168"/>
      <c r="B27" s="188"/>
      <c r="C27" s="3" t="s">
        <v>188</v>
      </c>
      <c r="D27" s="6">
        <v>0.2</v>
      </c>
      <c r="E27" s="161">
        <f>COUNTA(Опитувальник!A44:B68)</f>
        <v>0</v>
      </c>
      <c r="F27" s="193">
        <f>Опитувальник!G69</f>
        <v>0</v>
      </c>
      <c r="G27" s="2"/>
      <c r="H27" s="2"/>
      <c r="I27" s="2"/>
      <c r="J27" s="2"/>
      <c r="K27" s="211"/>
    </row>
    <row r="28" spans="1:11" x14ac:dyDescent="0.25">
      <c r="A28" s="168"/>
      <c r="B28" s="188"/>
      <c r="C28" s="3" t="s">
        <v>148</v>
      </c>
      <c r="D28" s="6">
        <v>0.3</v>
      </c>
      <c r="E28" s="162"/>
      <c r="F28" s="193"/>
      <c r="G28" s="2"/>
      <c r="H28" s="2"/>
      <c r="I28" s="2"/>
      <c r="J28" s="2"/>
      <c r="K28" s="211"/>
    </row>
    <row r="29" spans="1:11" x14ac:dyDescent="0.25">
      <c r="A29" s="168"/>
      <c r="B29" s="188"/>
      <c r="C29" s="3" t="s">
        <v>149</v>
      </c>
      <c r="D29" s="6">
        <v>0.4</v>
      </c>
      <c r="E29" s="162"/>
      <c r="F29" s="193"/>
      <c r="G29" s="2"/>
      <c r="H29" s="2"/>
      <c r="I29" s="2"/>
      <c r="J29" s="2"/>
      <c r="K29" s="211"/>
    </row>
    <row r="30" spans="1:11" x14ac:dyDescent="0.25">
      <c r="A30" s="168"/>
      <c r="B30" s="188"/>
      <c r="C30" s="3" t="s">
        <v>150</v>
      </c>
      <c r="D30" s="6">
        <v>0.5</v>
      </c>
      <c r="E30" s="162"/>
      <c r="F30" s="193"/>
      <c r="G30" s="2"/>
      <c r="H30" s="2"/>
      <c r="I30" s="2"/>
      <c r="J30" s="2"/>
      <c r="K30" s="210"/>
    </row>
    <row r="31" spans="1:11" x14ac:dyDescent="0.25">
      <c r="A31" s="161" t="s">
        <v>68</v>
      </c>
      <c r="B31" s="164" t="s">
        <v>17</v>
      </c>
      <c r="C31" s="5" t="s">
        <v>16</v>
      </c>
      <c r="D31" s="82">
        <v>5</v>
      </c>
      <c r="E31" s="37"/>
      <c r="F31" s="37"/>
      <c r="G31" s="2" t="s">
        <v>3</v>
      </c>
      <c r="H31" s="2" t="s">
        <v>3</v>
      </c>
      <c r="I31" s="2" t="s">
        <v>3</v>
      </c>
      <c r="J31" s="2" t="s">
        <v>3</v>
      </c>
      <c r="K31" s="209" t="s">
        <v>19</v>
      </c>
    </row>
    <row r="32" spans="1:11" ht="15" customHeight="1" x14ac:dyDescent="0.25">
      <c r="A32" s="162"/>
      <c r="B32" s="165"/>
      <c r="C32" s="3" t="s">
        <v>222</v>
      </c>
      <c r="D32" s="83">
        <v>2</v>
      </c>
      <c r="E32" s="161">
        <f>Опитувальник!F83</f>
        <v>0</v>
      </c>
      <c r="F32" s="193">
        <f>Опитувальник!G84</f>
        <v>0</v>
      </c>
      <c r="G32" s="2"/>
      <c r="H32" s="2"/>
      <c r="I32" s="2"/>
      <c r="J32" s="2"/>
      <c r="K32" s="211"/>
    </row>
    <row r="33" spans="1:11" ht="30" x14ac:dyDescent="0.25">
      <c r="A33" s="162"/>
      <c r="B33" s="165"/>
      <c r="C33" s="3" t="s">
        <v>223</v>
      </c>
      <c r="D33" s="83">
        <v>2</v>
      </c>
      <c r="E33" s="162"/>
      <c r="F33" s="193"/>
      <c r="G33" s="2"/>
      <c r="H33" s="2"/>
      <c r="I33" s="2"/>
      <c r="J33" s="2"/>
      <c r="K33" s="211"/>
    </row>
    <row r="34" spans="1:11" x14ac:dyDescent="0.25">
      <c r="A34" s="162"/>
      <c r="B34" s="165"/>
      <c r="C34" s="3" t="s">
        <v>224</v>
      </c>
      <c r="D34" s="83">
        <v>1</v>
      </c>
      <c r="E34" s="162"/>
      <c r="F34" s="193"/>
      <c r="G34" s="2"/>
      <c r="H34" s="2"/>
      <c r="I34" s="2"/>
      <c r="J34" s="2"/>
      <c r="K34" s="210"/>
    </row>
    <row r="35" spans="1:11" x14ac:dyDescent="0.25">
      <c r="A35" s="161" t="s">
        <v>69</v>
      </c>
      <c r="B35" s="164" t="s">
        <v>18</v>
      </c>
      <c r="C35" s="15" t="s">
        <v>16</v>
      </c>
      <c r="D35" s="82">
        <v>5</v>
      </c>
      <c r="E35" s="37"/>
      <c r="F35" s="37"/>
      <c r="G35" s="2" t="s">
        <v>3</v>
      </c>
      <c r="H35" s="2" t="s">
        <v>3</v>
      </c>
      <c r="I35" s="2" t="s">
        <v>3</v>
      </c>
      <c r="J35" s="2" t="s">
        <v>3</v>
      </c>
      <c r="K35" s="209" t="s">
        <v>75</v>
      </c>
    </row>
    <row r="36" spans="1:11" ht="33.75" customHeight="1" x14ac:dyDescent="0.25">
      <c r="A36" s="162"/>
      <c r="B36" s="165"/>
      <c r="C36" s="3" t="s">
        <v>151</v>
      </c>
      <c r="D36" s="83"/>
      <c r="E36" s="29">
        <f>Опитувальник!F98</f>
        <v>0</v>
      </c>
      <c r="F36" s="29">
        <f>Опитувальник!G99</f>
        <v>5</v>
      </c>
      <c r="G36" s="2"/>
      <c r="H36" s="2"/>
      <c r="I36" s="2"/>
      <c r="J36" s="2"/>
      <c r="K36" s="210"/>
    </row>
    <row r="37" spans="1:11" ht="34.5" customHeight="1" x14ac:dyDescent="0.25">
      <c r="A37" s="194" t="s">
        <v>225</v>
      </c>
      <c r="B37" s="195"/>
      <c r="C37" s="195"/>
      <c r="D37" s="196"/>
      <c r="E37" s="38"/>
      <c r="F37" s="67">
        <f>SUM(F6,F9,F12,F15,F19,F27,F32,F36)</f>
        <v>5</v>
      </c>
      <c r="G37" s="9"/>
      <c r="H37" s="9"/>
      <c r="I37" s="9"/>
      <c r="J37" s="9"/>
      <c r="K37" s="209"/>
    </row>
    <row r="38" spans="1:11" hidden="1" x14ac:dyDescent="0.25">
      <c r="A38" s="197"/>
      <c r="B38" s="198"/>
      <c r="C38" s="198"/>
      <c r="D38" s="198"/>
      <c r="E38" s="198"/>
      <c r="F38" s="199"/>
      <c r="G38" s="2"/>
      <c r="H38" s="2"/>
      <c r="I38" s="2"/>
      <c r="J38" s="2"/>
      <c r="K38" s="211"/>
    </row>
    <row r="39" spans="1:11" x14ac:dyDescent="0.25">
      <c r="A39" s="200" t="s">
        <v>152</v>
      </c>
      <c r="B39" s="200" t="s">
        <v>56</v>
      </c>
      <c r="C39" s="200"/>
      <c r="D39" s="200"/>
      <c r="E39" s="200"/>
      <c r="F39" s="200"/>
      <c r="G39" s="2"/>
      <c r="H39" s="2"/>
      <c r="I39" s="2"/>
      <c r="J39" s="2"/>
      <c r="K39" s="210"/>
    </row>
    <row r="40" spans="1:11" ht="15.75" customHeight="1" x14ac:dyDescent="0.25">
      <c r="A40" s="161" t="s">
        <v>8</v>
      </c>
      <c r="B40" s="164" t="s">
        <v>153</v>
      </c>
      <c r="C40" s="5" t="s">
        <v>53</v>
      </c>
      <c r="D40" s="82">
        <v>8</v>
      </c>
      <c r="E40" s="182"/>
      <c r="F40" s="182"/>
      <c r="G40" s="2"/>
      <c r="H40" s="2"/>
      <c r="I40" s="2"/>
      <c r="J40" s="2"/>
      <c r="K40" s="209" t="s">
        <v>159</v>
      </c>
    </row>
    <row r="41" spans="1:11" ht="60.75" customHeight="1" x14ac:dyDescent="0.25">
      <c r="A41" s="162"/>
      <c r="B41" s="165"/>
      <c r="C41" s="202" t="s">
        <v>23</v>
      </c>
      <c r="D41" s="203"/>
      <c r="E41" s="183"/>
      <c r="F41" s="183"/>
      <c r="G41" s="6"/>
      <c r="H41" s="6"/>
      <c r="I41" s="6"/>
      <c r="J41" s="6"/>
      <c r="K41" s="211"/>
    </row>
    <row r="42" spans="1:11" x14ac:dyDescent="0.25">
      <c r="A42" s="162"/>
      <c r="B42" s="165"/>
      <c r="C42" s="8">
        <v>1</v>
      </c>
      <c r="D42" s="83">
        <v>8</v>
      </c>
      <c r="E42" s="201">
        <f>Опитувальник!F111</f>
        <v>0</v>
      </c>
      <c r="F42" s="161">
        <f>Опитувальник!F112</f>
        <v>0</v>
      </c>
      <c r="G42" s="6" t="s">
        <v>3</v>
      </c>
      <c r="H42" s="6" t="s">
        <v>3</v>
      </c>
      <c r="I42" s="6" t="s">
        <v>3</v>
      </c>
      <c r="J42" s="6" t="s">
        <v>3</v>
      </c>
      <c r="K42" s="211"/>
    </row>
    <row r="43" spans="1:11" x14ac:dyDescent="0.25">
      <c r="A43" s="162"/>
      <c r="B43" s="165"/>
      <c r="C43" s="11" t="s">
        <v>48</v>
      </c>
      <c r="D43" s="83">
        <v>-2</v>
      </c>
      <c r="E43" s="165"/>
      <c r="F43" s="162"/>
      <c r="G43" s="7"/>
      <c r="H43" s="7"/>
      <c r="I43" s="7"/>
      <c r="J43" s="7"/>
      <c r="K43" s="211"/>
    </row>
    <row r="44" spans="1:11" x14ac:dyDescent="0.25">
      <c r="A44" s="162"/>
      <c r="B44" s="165"/>
      <c r="C44" s="12" t="s">
        <v>49</v>
      </c>
      <c r="D44" s="83">
        <v>-4</v>
      </c>
      <c r="E44" s="165"/>
      <c r="F44" s="162"/>
      <c r="G44" s="7"/>
      <c r="H44" s="7"/>
      <c r="I44" s="7"/>
      <c r="J44" s="7"/>
      <c r="K44" s="211"/>
    </row>
    <row r="45" spans="1:11" x14ac:dyDescent="0.25">
      <c r="A45" s="162"/>
      <c r="B45" s="165"/>
      <c r="C45" s="12" t="s">
        <v>50</v>
      </c>
      <c r="D45" s="83">
        <v>-6</v>
      </c>
      <c r="E45" s="165"/>
      <c r="F45" s="162"/>
      <c r="G45" s="7"/>
      <c r="H45" s="7"/>
      <c r="I45" s="7"/>
      <c r="J45" s="7"/>
      <c r="K45" s="211"/>
    </row>
    <row r="46" spans="1:11" x14ac:dyDescent="0.25">
      <c r="A46" s="163"/>
      <c r="B46" s="166"/>
      <c r="C46" s="11" t="s">
        <v>51</v>
      </c>
      <c r="D46" s="83">
        <v>-8</v>
      </c>
      <c r="E46" s="166"/>
      <c r="F46" s="163"/>
      <c r="G46" s="6"/>
      <c r="H46" s="6"/>
      <c r="I46" s="6"/>
      <c r="J46" s="6"/>
      <c r="K46" s="211"/>
    </row>
    <row r="47" spans="1:11" ht="18" customHeight="1" x14ac:dyDescent="0.25">
      <c r="A47" s="161" t="s">
        <v>9</v>
      </c>
      <c r="B47" s="164" t="s">
        <v>27</v>
      </c>
      <c r="C47" s="5" t="s">
        <v>53</v>
      </c>
      <c r="D47" s="30">
        <v>8</v>
      </c>
      <c r="E47" s="37"/>
      <c r="F47" s="37"/>
      <c r="G47" s="6"/>
      <c r="H47" s="6"/>
      <c r="I47" s="6"/>
      <c r="J47" s="6"/>
      <c r="K47" s="211"/>
    </row>
    <row r="48" spans="1:11" ht="72.75" customHeight="1" x14ac:dyDescent="0.25">
      <c r="A48" s="162"/>
      <c r="B48" s="165"/>
      <c r="C48" s="202" t="s">
        <v>155</v>
      </c>
      <c r="D48" s="203"/>
      <c r="E48" s="37"/>
      <c r="F48" s="37"/>
      <c r="G48" s="6"/>
      <c r="H48" s="6"/>
      <c r="I48" s="6"/>
      <c r="J48" s="6"/>
      <c r="K48" s="211"/>
    </row>
    <row r="49" spans="1:11" x14ac:dyDescent="0.25">
      <c r="A49" s="162"/>
      <c r="B49" s="165"/>
      <c r="C49" s="8">
        <v>1</v>
      </c>
      <c r="D49" s="30">
        <v>8</v>
      </c>
      <c r="E49" s="201">
        <f>Опитувальник!F123</f>
        <v>0</v>
      </c>
      <c r="F49" s="161">
        <f>Опитувальник!F124</f>
        <v>0</v>
      </c>
      <c r="G49" s="6" t="s">
        <v>3</v>
      </c>
      <c r="H49" s="6" t="s">
        <v>3</v>
      </c>
      <c r="I49" s="6" t="s">
        <v>3</v>
      </c>
      <c r="J49" s="6" t="s">
        <v>3</v>
      </c>
      <c r="K49" s="211"/>
    </row>
    <row r="50" spans="1:11" x14ac:dyDescent="0.25">
      <c r="A50" s="162"/>
      <c r="B50" s="165"/>
      <c r="C50" s="11" t="s">
        <v>48</v>
      </c>
      <c r="D50" s="83">
        <v>-2</v>
      </c>
      <c r="E50" s="165"/>
      <c r="F50" s="162"/>
      <c r="G50" s="7"/>
      <c r="H50" s="7"/>
      <c r="I50" s="7"/>
      <c r="J50" s="7"/>
      <c r="K50" s="211"/>
    </row>
    <row r="51" spans="1:11" x14ac:dyDescent="0.25">
      <c r="A51" s="162"/>
      <c r="B51" s="165"/>
      <c r="C51" s="12" t="s">
        <v>49</v>
      </c>
      <c r="D51" s="83">
        <v>-4</v>
      </c>
      <c r="E51" s="165"/>
      <c r="F51" s="162"/>
      <c r="G51" s="7"/>
      <c r="H51" s="7"/>
      <c r="I51" s="7"/>
      <c r="J51" s="7"/>
      <c r="K51" s="211"/>
    </row>
    <row r="52" spans="1:11" x14ac:dyDescent="0.25">
      <c r="A52" s="162"/>
      <c r="B52" s="165"/>
      <c r="C52" s="12" t="s">
        <v>50</v>
      </c>
      <c r="D52" s="83">
        <v>-6</v>
      </c>
      <c r="E52" s="165"/>
      <c r="F52" s="162"/>
      <c r="G52" s="7"/>
      <c r="H52" s="7"/>
      <c r="I52" s="7"/>
      <c r="J52" s="7"/>
      <c r="K52" s="211"/>
    </row>
    <row r="53" spans="1:11" x14ac:dyDescent="0.25">
      <c r="A53" s="163"/>
      <c r="B53" s="166"/>
      <c r="C53" s="11" t="s">
        <v>51</v>
      </c>
      <c r="D53" s="83">
        <v>-8</v>
      </c>
      <c r="E53" s="166"/>
      <c r="F53" s="163"/>
      <c r="G53" s="6"/>
      <c r="H53" s="6"/>
      <c r="I53" s="6"/>
      <c r="J53" s="6"/>
      <c r="K53" s="211"/>
    </row>
    <row r="54" spans="1:11" ht="48" customHeight="1" x14ac:dyDescent="0.25">
      <c r="A54" s="161" t="s">
        <v>58</v>
      </c>
      <c r="B54" s="164" t="s">
        <v>24</v>
      </c>
      <c r="C54" s="3" t="s">
        <v>25</v>
      </c>
      <c r="D54" s="82" t="s">
        <v>154</v>
      </c>
      <c r="E54" s="37"/>
      <c r="F54" s="37"/>
      <c r="G54" s="6"/>
      <c r="H54" s="6"/>
      <c r="I54" s="6"/>
      <c r="J54" s="6"/>
      <c r="K54" s="211"/>
    </row>
    <row r="55" spans="1:11" x14ac:dyDescent="0.25">
      <c r="A55" s="162"/>
      <c r="B55" s="165"/>
      <c r="C55" s="8">
        <v>1</v>
      </c>
      <c r="D55" s="30">
        <v>8</v>
      </c>
      <c r="E55" s="201">
        <f>Опитувальник!F135</f>
        <v>0</v>
      </c>
      <c r="F55" s="161">
        <f>Опитувальник!F136</f>
        <v>0</v>
      </c>
      <c r="G55" s="6" t="s">
        <v>3</v>
      </c>
      <c r="H55" s="6" t="s">
        <v>3</v>
      </c>
      <c r="I55" s="6" t="s">
        <v>3</v>
      </c>
      <c r="J55" s="6" t="s">
        <v>3</v>
      </c>
      <c r="K55" s="211"/>
    </row>
    <row r="56" spans="1:11" x14ac:dyDescent="0.25">
      <c r="A56" s="162"/>
      <c r="B56" s="165"/>
      <c r="C56" s="11" t="s">
        <v>48</v>
      </c>
      <c r="D56" s="83">
        <v>-2</v>
      </c>
      <c r="E56" s="165"/>
      <c r="F56" s="162"/>
      <c r="G56" s="7"/>
      <c r="H56" s="7"/>
      <c r="I56" s="7"/>
      <c r="J56" s="7"/>
      <c r="K56" s="211"/>
    </row>
    <row r="57" spans="1:11" x14ac:dyDescent="0.25">
      <c r="A57" s="162"/>
      <c r="B57" s="165"/>
      <c r="C57" s="12" t="s">
        <v>49</v>
      </c>
      <c r="D57" s="83">
        <v>-4</v>
      </c>
      <c r="E57" s="165"/>
      <c r="F57" s="162"/>
      <c r="G57" s="7"/>
      <c r="H57" s="7"/>
      <c r="I57" s="7"/>
      <c r="J57" s="7"/>
      <c r="K57" s="211"/>
    </row>
    <row r="58" spans="1:11" x14ac:dyDescent="0.25">
      <c r="A58" s="162"/>
      <c r="B58" s="165"/>
      <c r="C58" s="12" t="s">
        <v>50</v>
      </c>
      <c r="D58" s="83">
        <v>-6</v>
      </c>
      <c r="E58" s="165"/>
      <c r="F58" s="162"/>
      <c r="G58" s="7"/>
      <c r="H58" s="7"/>
      <c r="I58" s="7"/>
      <c r="J58" s="7"/>
      <c r="K58" s="211"/>
    </row>
    <row r="59" spans="1:11" x14ac:dyDescent="0.25">
      <c r="A59" s="162"/>
      <c r="B59" s="165"/>
      <c r="C59" s="11" t="s">
        <v>51</v>
      </c>
      <c r="D59" s="83">
        <v>-8</v>
      </c>
      <c r="E59" s="166"/>
      <c r="F59" s="163"/>
      <c r="G59" s="6"/>
      <c r="H59" s="6"/>
      <c r="I59" s="6"/>
      <c r="J59" s="6"/>
      <c r="K59" s="211"/>
    </row>
    <row r="60" spans="1:11" ht="75" x14ac:dyDescent="0.25">
      <c r="A60" s="161" t="s">
        <v>67</v>
      </c>
      <c r="B60" s="164" t="s">
        <v>26</v>
      </c>
      <c r="C60" s="3" t="s">
        <v>28</v>
      </c>
      <c r="D60" s="82" t="s">
        <v>154</v>
      </c>
      <c r="E60" s="37"/>
      <c r="F60" s="37"/>
      <c r="G60" s="1"/>
      <c r="H60" s="1"/>
      <c r="I60" s="1"/>
      <c r="J60" s="1"/>
      <c r="K60" s="211"/>
    </row>
    <row r="61" spans="1:11" x14ac:dyDescent="0.25">
      <c r="A61" s="162"/>
      <c r="B61" s="165"/>
      <c r="C61" s="8">
        <v>1</v>
      </c>
      <c r="D61" s="30">
        <v>8</v>
      </c>
      <c r="E61" s="201">
        <f>Опитувальник!F147</f>
        <v>0</v>
      </c>
      <c r="F61" s="161">
        <f>Опитувальник!F148</f>
        <v>0</v>
      </c>
      <c r="G61" s="7"/>
      <c r="H61" s="6" t="s">
        <v>3</v>
      </c>
      <c r="I61" s="6" t="s">
        <v>3</v>
      </c>
      <c r="J61" s="6" t="s">
        <v>3</v>
      </c>
      <c r="K61" s="211"/>
    </row>
    <row r="62" spans="1:11" x14ac:dyDescent="0.25">
      <c r="A62" s="162"/>
      <c r="B62" s="165"/>
      <c r="C62" s="11" t="s">
        <v>48</v>
      </c>
      <c r="D62" s="83">
        <v>-2</v>
      </c>
      <c r="E62" s="165"/>
      <c r="F62" s="162"/>
      <c r="G62" s="7"/>
      <c r="H62" s="7"/>
      <c r="I62" s="7"/>
      <c r="J62" s="7"/>
      <c r="K62" s="211"/>
    </row>
    <row r="63" spans="1:11" x14ac:dyDescent="0.25">
      <c r="A63" s="162"/>
      <c r="B63" s="165"/>
      <c r="C63" s="12" t="s">
        <v>49</v>
      </c>
      <c r="D63" s="83">
        <v>-4</v>
      </c>
      <c r="E63" s="165"/>
      <c r="F63" s="162"/>
      <c r="G63" s="7"/>
      <c r="H63" s="7"/>
      <c r="I63" s="7"/>
      <c r="J63" s="7"/>
      <c r="K63" s="211"/>
    </row>
    <row r="64" spans="1:11" x14ac:dyDescent="0.25">
      <c r="A64" s="162"/>
      <c r="B64" s="165"/>
      <c r="C64" s="12" t="s">
        <v>50</v>
      </c>
      <c r="D64" s="83">
        <v>-6</v>
      </c>
      <c r="E64" s="165"/>
      <c r="F64" s="162"/>
      <c r="G64" s="7"/>
      <c r="H64" s="7"/>
      <c r="I64" s="7"/>
      <c r="J64" s="7"/>
      <c r="K64" s="211"/>
    </row>
    <row r="65" spans="1:11" x14ac:dyDescent="0.25">
      <c r="A65" s="162"/>
      <c r="B65" s="165"/>
      <c r="C65" s="11" t="s">
        <v>51</v>
      </c>
      <c r="D65" s="83">
        <v>-8</v>
      </c>
      <c r="E65" s="166"/>
      <c r="F65" s="163"/>
      <c r="G65" s="6"/>
      <c r="H65" s="6"/>
      <c r="I65" s="6"/>
      <c r="J65" s="6"/>
      <c r="K65" s="211"/>
    </row>
    <row r="66" spans="1:11" ht="60" x14ac:dyDescent="0.25">
      <c r="A66" s="161" t="s">
        <v>57</v>
      </c>
      <c r="B66" s="164" t="s">
        <v>29</v>
      </c>
      <c r="C66" s="3" t="s">
        <v>31</v>
      </c>
      <c r="D66" s="82" t="s">
        <v>54</v>
      </c>
      <c r="E66" s="182"/>
      <c r="F66" s="182"/>
      <c r="G66" s="6"/>
      <c r="H66" s="6"/>
      <c r="I66" s="6"/>
      <c r="J66" s="6"/>
      <c r="K66" s="211"/>
    </row>
    <row r="67" spans="1:11" x14ac:dyDescent="0.25">
      <c r="A67" s="162"/>
      <c r="B67" s="165"/>
      <c r="C67" s="10" t="s">
        <v>15</v>
      </c>
      <c r="D67" s="82">
        <v>5</v>
      </c>
      <c r="E67" s="183"/>
      <c r="F67" s="183"/>
      <c r="G67" s="7"/>
      <c r="H67" s="6" t="s">
        <v>3</v>
      </c>
      <c r="I67" s="6" t="s">
        <v>3</v>
      </c>
      <c r="J67" s="6" t="s">
        <v>3</v>
      </c>
      <c r="K67" s="211"/>
    </row>
    <row r="68" spans="1:11" x14ac:dyDescent="0.25">
      <c r="A68" s="162"/>
      <c r="B68" s="165"/>
      <c r="C68" s="11" t="s">
        <v>32</v>
      </c>
      <c r="D68" s="83">
        <v>1</v>
      </c>
      <c r="E68" s="60">
        <f>Опитувальник!F153</f>
        <v>0</v>
      </c>
      <c r="F68" s="29">
        <f>Опитувальник!G154</f>
        <v>0</v>
      </c>
      <c r="G68" s="1"/>
      <c r="H68" s="1"/>
      <c r="I68" s="1"/>
      <c r="J68" s="1"/>
      <c r="K68" s="211"/>
    </row>
    <row r="69" spans="1:11" ht="30" customHeight="1" x14ac:dyDescent="0.25">
      <c r="A69" s="161" t="s">
        <v>13</v>
      </c>
      <c r="B69" s="164" t="s">
        <v>30</v>
      </c>
      <c r="C69" s="173" t="s">
        <v>33</v>
      </c>
      <c r="D69" s="82" t="s">
        <v>55</v>
      </c>
      <c r="E69" s="182"/>
      <c r="F69" s="182"/>
      <c r="G69" s="1"/>
      <c r="H69" s="1"/>
      <c r="I69" s="1"/>
      <c r="J69" s="1"/>
      <c r="K69" s="211"/>
    </row>
    <row r="70" spans="1:11" ht="30.75" customHeight="1" x14ac:dyDescent="0.25">
      <c r="A70" s="162"/>
      <c r="B70" s="165"/>
      <c r="C70" s="174"/>
      <c r="D70" s="82" t="s">
        <v>72</v>
      </c>
      <c r="E70" s="183"/>
      <c r="F70" s="183"/>
      <c r="G70" s="7"/>
      <c r="H70" s="7"/>
      <c r="I70" s="6" t="s">
        <v>3</v>
      </c>
      <c r="J70" s="6" t="s">
        <v>3</v>
      </c>
      <c r="K70" s="211"/>
    </row>
    <row r="71" spans="1:11" ht="15.75" thickBot="1" x14ac:dyDescent="0.3">
      <c r="A71" s="162"/>
      <c r="B71" s="165"/>
      <c r="C71" s="3" t="s">
        <v>34</v>
      </c>
      <c r="D71" s="83">
        <v>3</v>
      </c>
      <c r="E71" s="60">
        <f>Опитувальник!F159</f>
        <v>0</v>
      </c>
      <c r="F71" s="43">
        <f>Опитувальник!G160</f>
        <v>0</v>
      </c>
      <c r="G71" s="1"/>
      <c r="H71" s="1"/>
      <c r="I71" s="1"/>
      <c r="J71" s="1"/>
      <c r="K71" s="211"/>
    </row>
    <row r="72" spans="1:11" ht="17.25" customHeight="1" x14ac:dyDescent="0.25">
      <c r="A72" s="161" t="s">
        <v>76</v>
      </c>
      <c r="B72" s="164" t="s">
        <v>39</v>
      </c>
      <c r="C72" s="5" t="s">
        <v>77</v>
      </c>
      <c r="D72" s="82">
        <v>10</v>
      </c>
      <c r="E72" s="214"/>
      <c r="F72" s="212">
        <f>Опитувальник!G167</f>
        <v>0</v>
      </c>
      <c r="G72" s="61"/>
      <c r="H72" s="7"/>
      <c r="I72" s="7"/>
      <c r="J72" s="6" t="s">
        <v>3</v>
      </c>
      <c r="K72" s="211"/>
    </row>
    <row r="73" spans="1:11" ht="21.75" customHeight="1" thickBot="1" x14ac:dyDescent="0.3">
      <c r="A73" s="162"/>
      <c r="B73" s="165"/>
      <c r="C73" s="5" t="s">
        <v>15</v>
      </c>
      <c r="D73" s="82">
        <v>6</v>
      </c>
      <c r="E73" s="215"/>
      <c r="F73" s="213"/>
      <c r="G73" s="61"/>
      <c r="H73" s="7"/>
      <c r="I73" s="7"/>
      <c r="J73" s="6"/>
      <c r="K73" s="211"/>
    </row>
    <row r="74" spans="1:11" ht="21.75" customHeight="1" x14ac:dyDescent="0.25">
      <c r="A74" s="162"/>
      <c r="B74" s="166"/>
      <c r="C74" s="3" t="s">
        <v>35</v>
      </c>
      <c r="D74" s="83">
        <v>2</v>
      </c>
      <c r="E74" s="30">
        <f>Опитувальник!F165</f>
        <v>0</v>
      </c>
      <c r="F74" s="35">
        <f>Опитувальник!G165</f>
        <v>0</v>
      </c>
      <c r="G74" s="2"/>
      <c r="H74" s="2"/>
      <c r="I74" s="2"/>
      <c r="J74" s="6"/>
      <c r="K74" s="211"/>
    </row>
    <row r="75" spans="1:11" ht="30.75" customHeight="1" x14ac:dyDescent="0.25">
      <c r="A75" s="167" t="s">
        <v>226</v>
      </c>
      <c r="B75" s="187" t="s">
        <v>20</v>
      </c>
      <c r="C75" s="202" t="s">
        <v>36</v>
      </c>
      <c r="D75" s="203"/>
      <c r="E75" s="37"/>
      <c r="F75" s="37"/>
      <c r="G75" s="2"/>
      <c r="H75" s="2"/>
      <c r="I75" s="2"/>
      <c r="J75" s="6"/>
      <c r="K75" s="211"/>
    </row>
    <row r="76" spans="1:11" ht="60.75" thickBot="1" x14ac:dyDescent="0.3">
      <c r="A76" s="169"/>
      <c r="B76" s="189"/>
      <c r="C76" s="3" t="s">
        <v>37</v>
      </c>
      <c r="D76" s="83">
        <v>5</v>
      </c>
      <c r="E76" s="30">
        <f>Опитувальник!F166</f>
        <v>0</v>
      </c>
      <c r="F76" s="34">
        <f>Опитувальник!G166</f>
        <v>0</v>
      </c>
      <c r="G76" s="2"/>
      <c r="H76" s="2"/>
      <c r="I76" s="2"/>
      <c r="J76" s="6"/>
      <c r="K76" s="211"/>
    </row>
    <row r="77" spans="1:11" ht="60" customHeight="1" thickBot="1" x14ac:dyDescent="0.3">
      <c r="A77" s="161" t="s">
        <v>70</v>
      </c>
      <c r="B77" s="164" t="s">
        <v>52</v>
      </c>
      <c r="C77" s="5" t="s">
        <v>16</v>
      </c>
      <c r="D77" s="82">
        <v>6</v>
      </c>
      <c r="E77" s="62"/>
      <c r="F77" s="65">
        <f>Опитувальник!G174</f>
        <v>0</v>
      </c>
      <c r="G77" s="61"/>
      <c r="H77" s="7"/>
      <c r="I77" s="7"/>
      <c r="J77" s="6" t="s">
        <v>3</v>
      </c>
      <c r="K77" s="211"/>
    </row>
    <row r="78" spans="1:11" x14ac:dyDescent="0.25">
      <c r="A78" s="162"/>
      <c r="B78" s="165"/>
      <c r="C78" s="5" t="s">
        <v>15</v>
      </c>
      <c r="D78" s="82">
        <v>2</v>
      </c>
      <c r="E78" s="62"/>
      <c r="F78" s="62"/>
      <c r="G78" s="61"/>
      <c r="H78" s="7"/>
      <c r="I78" s="7"/>
      <c r="J78" s="6"/>
      <c r="K78" s="211"/>
    </row>
    <row r="79" spans="1:11" x14ac:dyDescent="0.25">
      <c r="A79" s="162"/>
      <c r="B79" s="166"/>
      <c r="C79" s="3" t="s">
        <v>38</v>
      </c>
      <c r="D79" s="83">
        <v>0.25</v>
      </c>
      <c r="E79" s="30">
        <f>Опитувальник!F172</f>
        <v>0</v>
      </c>
      <c r="F79" s="35">
        <f>Опитувальник!G172</f>
        <v>0</v>
      </c>
      <c r="G79" s="2"/>
      <c r="H79" s="2"/>
      <c r="I79" s="2"/>
      <c r="J79" s="2"/>
      <c r="K79" s="211"/>
    </row>
    <row r="80" spans="1:11" ht="30" customHeight="1" x14ac:dyDescent="0.25">
      <c r="A80" s="167" t="s">
        <v>227</v>
      </c>
      <c r="B80" s="187" t="s">
        <v>20</v>
      </c>
      <c r="C80" s="202" t="s">
        <v>40</v>
      </c>
      <c r="D80" s="203"/>
      <c r="E80" s="37"/>
      <c r="F80" s="37"/>
      <c r="G80" s="2"/>
      <c r="H80" s="2"/>
      <c r="I80" s="2"/>
      <c r="J80" s="2"/>
      <c r="K80" s="211"/>
    </row>
    <row r="81" spans="1:11" ht="15.75" thickBot="1" x14ac:dyDescent="0.3">
      <c r="A81" s="169"/>
      <c r="B81" s="189"/>
      <c r="C81" s="3" t="s">
        <v>41</v>
      </c>
      <c r="D81" s="83">
        <v>2</v>
      </c>
      <c r="E81" s="30">
        <f>Опитувальник!F173</f>
        <v>0</v>
      </c>
      <c r="F81" s="63">
        <f>Опитувальник!G173</f>
        <v>0</v>
      </c>
      <c r="G81" s="2"/>
      <c r="H81" s="2"/>
      <c r="I81" s="2"/>
      <c r="J81" s="2"/>
      <c r="K81" s="211"/>
    </row>
    <row r="82" spans="1:11" ht="28.5" customHeight="1" x14ac:dyDescent="0.25">
      <c r="A82" s="161" t="s">
        <v>71</v>
      </c>
      <c r="B82" s="164" t="s">
        <v>42</v>
      </c>
      <c r="C82" s="5" t="s">
        <v>15</v>
      </c>
      <c r="D82" s="82">
        <v>6</v>
      </c>
      <c r="E82" s="182"/>
      <c r="F82" s="212">
        <f>Опитувальник!G181</f>
        <v>0</v>
      </c>
      <c r="G82" s="7"/>
      <c r="H82" s="7"/>
      <c r="I82" s="7"/>
      <c r="J82" s="6" t="s">
        <v>3</v>
      </c>
      <c r="K82" s="211"/>
    </row>
    <row r="83" spans="1:11" ht="23.25" customHeight="1" thickBot="1" x14ac:dyDescent="0.3">
      <c r="A83" s="162"/>
      <c r="B83" s="165"/>
      <c r="C83" s="5" t="s">
        <v>16</v>
      </c>
      <c r="D83" s="84">
        <v>10</v>
      </c>
      <c r="E83" s="183"/>
      <c r="F83" s="213"/>
      <c r="G83" s="2"/>
      <c r="H83" s="2"/>
      <c r="I83" s="2"/>
      <c r="J83" s="2"/>
      <c r="K83" s="211"/>
    </row>
    <row r="84" spans="1:11" ht="24.75" customHeight="1" x14ac:dyDescent="0.25">
      <c r="A84" s="163"/>
      <c r="B84" s="166"/>
      <c r="C84" s="3" t="s">
        <v>21</v>
      </c>
      <c r="D84" s="83">
        <v>2</v>
      </c>
      <c r="E84" s="30">
        <f>Опитувальник!F179</f>
        <v>0</v>
      </c>
      <c r="F84" s="63">
        <f>Опитувальник!G179</f>
        <v>0</v>
      </c>
      <c r="G84" s="2"/>
      <c r="H84" s="2"/>
      <c r="I84" s="2"/>
      <c r="J84" s="2"/>
      <c r="K84" s="211"/>
    </row>
    <row r="85" spans="1:11" ht="27.75" customHeight="1" x14ac:dyDescent="0.25">
      <c r="A85" s="167" t="s">
        <v>228</v>
      </c>
      <c r="B85" s="187" t="s">
        <v>20</v>
      </c>
      <c r="C85" s="202" t="s">
        <v>43</v>
      </c>
      <c r="D85" s="203"/>
      <c r="E85" s="182"/>
      <c r="F85" s="182"/>
      <c r="G85" s="2"/>
      <c r="H85" s="2"/>
      <c r="I85" s="2"/>
      <c r="J85" s="2"/>
      <c r="K85" s="211"/>
    </row>
    <row r="86" spans="1:11" x14ac:dyDescent="0.25">
      <c r="A86" s="168"/>
      <c r="B86" s="188"/>
      <c r="C86" s="5" t="s">
        <v>16</v>
      </c>
      <c r="D86" s="82">
        <v>6</v>
      </c>
      <c r="E86" s="183"/>
      <c r="F86" s="183"/>
      <c r="G86" s="2"/>
      <c r="H86" s="2"/>
      <c r="I86" s="2"/>
      <c r="J86" s="2"/>
      <c r="K86" s="211"/>
    </row>
    <row r="87" spans="1:11" x14ac:dyDescent="0.25">
      <c r="A87" s="169"/>
      <c r="B87" s="189"/>
      <c r="C87" s="3" t="s">
        <v>21</v>
      </c>
      <c r="D87" s="83">
        <v>1</v>
      </c>
      <c r="E87" s="30">
        <f>Опитувальник!F180</f>
        <v>0</v>
      </c>
      <c r="F87" s="63">
        <f>Опитувальник!G180</f>
        <v>0</v>
      </c>
      <c r="G87" s="2"/>
      <c r="H87" s="2"/>
      <c r="I87" s="2"/>
      <c r="J87" s="2"/>
      <c r="K87" s="211"/>
    </row>
    <row r="88" spans="1:11" ht="27.75" customHeight="1" x14ac:dyDescent="0.25">
      <c r="A88" s="205" t="s">
        <v>156</v>
      </c>
      <c r="B88" s="205"/>
      <c r="C88" s="205"/>
      <c r="D88" s="205"/>
      <c r="E88" s="205"/>
      <c r="F88" s="68">
        <f>SUM(F42,F49,F55,F61,F68,F72,F77,F82)</f>
        <v>0</v>
      </c>
      <c r="G88" s="2"/>
      <c r="H88" s="2"/>
      <c r="I88" s="2"/>
      <c r="J88" s="2"/>
      <c r="K88" s="210"/>
    </row>
    <row r="89" spans="1:11" ht="45" customHeight="1" x14ac:dyDescent="0.25">
      <c r="A89" s="39"/>
      <c r="B89" s="40"/>
      <c r="C89" s="41"/>
      <c r="D89" s="44"/>
      <c r="E89" s="41"/>
      <c r="F89" s="42"/>
      <c r="G89" s="206" t="s">
        <v>22</v>
      </c>
      <c r="H89" s="206"/>
      <c r="I89" s="206"/>
      <c r="J89" s="206"/>
    </row>
    <row r="90" spans="1:11" ht="27" customHeight="1" x14ac:dyDescent="0.25">
      <c r="A90" s="39"/>
      <c r="B90" s="40"/>
      <c r="C90" s="41"/>
      <c r="D90" s="44"/>
      <c r="E90" s="41"/>
      <c r="F90" s="42"/>
      <c r="G90" s="158" t="s">
        <v>217</v>
      </c>
      <c r="H90" s="158"/>
      <c r="I90" s="158"/>
      <c r="J90" s="158"/>
    </row>
    <row r="91" spans="1:11" ht="27" customHeight="1" x14ac:dyDescent="0.25">
      <c r="A91" s="204" t="s">
        <v>157</v>
      </c>
      <c r="B91" s="204"/>
      <c r="C91" s="204"/>
      <c r="D91" s="204"/>
      <c r="E91" s="204"/>
      <c r="F91" s="69">
        <f>SUM(F37,F88)</f>
        <v>5</v>
      </c>
      <c r="G91" s="6">
        <f>$D$6+$D$8+$D$11+$D$14+$D$18+$D$25+$D$35+$D$40+$D$49+$D$55+2</f>
        <v>41</v>
      </c>
      <c r="H91" s="6">
        <f>$D$6+$D$8+$D$11+$D$14+$D$18+$D$25+$D$35+$D$40+$D$49+$D$55+$D$61+$D$67+2</f>
        <v>54</v>
      </c>
      <c r="I91" s="66">
        <f>$D$6+$D$8+$D$11+$D$14+$D$18+$D$25+$D$35+$D$40+$D$47+$D$49+$D$55+$D$61+$D$67+$D$71+$D$72+2</f>
        <v>75</v>
      </c>
      <c r="J91" s="86">
        <f>$D$6+$D$8+$D$11+$D$14+$D$18+$D$25+$D$35+$D$40+$D$47+$D$49+$D$55+$D$61+$D$67+$D$71+$D$72+$D$77+$D$82+2</f>
        <v>87</v>
      </c>
    </row>
    <row r="92" spans="1:11" ht="27" customHeight="1" x14ac:dyDescent="0.25">
      <c r="G92" s="158" t="s">
        <v>218</v>
      </c>
      <c r="H92" s="158"/>
      <c r="I92" s="158"/>
      <c r="J92" s="158"/>
    </row>
    <row r="93" spans="1:11" ht="27" customHeight="1" x14ac:dyDescent="0.25">
      <c r="G93" s="6">
        <f>$D$6+$D$8+$D$11+$D$14+$D$18+$D$25+$D$35+$D$40+$D$49+$D$55+3</f>
        <v>42</v>
      </c>
      <c r="H93" s="6">
        <f>$D$6+$D$8+$D$11+$D$14+$D$18+$D$25+$D$35+$D$40+$D$49+$D$55+$D$61+$D$67+3</f>
        <v>55</v>
      </c>
      <c r="I93" s="66">
        <f>$D$6+$D$8+$D$11+$D$14+$D$18+$D$25+$D$35+$D$40+$D$47+$D$49+$D$55+$D$61+$D$67+$D$71+$D$72+3</f>
        <v>76</v>
      </c>
      <c r="J93" s="86">
        <f>$D$6+$D$8+$D$11+$D$14+$D$18+$D$25+$D$35+$D$40+$D$47+$D$49+$D$55+$D$61+$D$67+$D$71+$D$72+$D$77+$D$82+3</f>
        <v>88</v>
      </c>
    </row>
    <row r="94" spans="1:11" ht="27" customHeight="1" x14ac:dyDescent="0.25">
      <c r="G94" s="158" t="s">
        <v>219</v>
      </c>
      <c r="H94" s="158"/>
      <c r="I94" s="158"/>
      <c r="J94" s="158"/>
    </row>
    <row r="95" spans="1:11" ht="27" customHeight="1" x14ac:dyDescent="0.25">
      <c r="G95" s="6">
        <f>$D$6+$D$8+$D$11+$D$14+$D$18+$D$25+$D$35+$D$40+$D$49+$D$55+4</f>
        <v>43</v>
      </c>
      <c r="H95" s="6">
        <f>$D$6+$D$8+$D$11+$D$14+$D$18+$D$25+$D$35+$D$40+$D$49+$D$55+$D$61+$D$67+4</f>
        <v>56</v>
      </c>
      <c r="I95" s="66">
        <f>$D$6+$D$8+$D$11+$D$14+$D$18+$D$25+$D$35+$D$40+$D$47+$D$49+$D$55+$D$61+$D$67+$D$71+$D$72+4</f>
        <v>77</v>
      </c>
      <c r="J95" s="66">
        <f>$D$6+$D$8+$D$11+$D$14+$D$18+$D$25+$D$35+$D$40+$D$47+$D$49+$D$55+$D$61+$D$67+$D$71+$D$72+$D$77+$D$82+4</f>
        <v>89</v>
      </c>
    </row>
    <row r="96" spans="1:11" ht="27" customHeight="1" x14ac:dyDescent="0.25">
      <c r="G96" s="158" t="s">
        <v>220</v>
      </c>
      <c r="H96" s="158"/>
      <c r="I96" s="158"/>
      <c r="J96" s="158"/>
    </row>
    <row r="97" spans="7:10" ht="27" customHeight="1" x14ac:dyDescent="0.25">
      <c r="G97" s="6">
        <f>$D$6+$D$8+$D$11+$D$14+$D$18+$D$25+$D$35+$D$40+$D$49+$D$55+5</f>
        <v>44</v>
      </c>
      <c r="H97" s="6">
        <f>$D$6+$D$8+$D$11+$D$14+$D$18+$D$25+$D$35+$D$40+$D$49+$D$55+$D$61+$D$67+5</f>
        <v>57</v>
      </c>
      <c r="I97" s="66">
        <f>$D$6+$D$8+$D$11+$D$14+$D$18+$D$25+$D$35+$D$40+$D$47+$D$49+$D$55+$D$61+$D$67+$D$71+$D$72+5</f>
        <v>78</v>
      </c>
      <c r="J97" s="66">
        <f>$D$6+$D$8+$D$11+$D$14+$D$18+$D$25+$D$35+$D$40+$D$47+$D$49+$D$55+$D$61+$D$67+$D$71+$D$72+$D$77+$D$82+5</f>
        <v>90</v>
      </c>
    </row>
    <row r="98" spans="7:10" ht="27" customHeight="1" x14ac:dyDescent="0.25">
      <c r="G98" s="158" t="s">
        <v>221</v>
      </c>
      <c r="H98" s="158"/>
      <c r="I98" s="158"/>
      <c r="J98" s="158"/>
    </row>
    <row r="99" spans="7:10" ht="27" customHeight="1" x14ac:dyDescent="0.25">
      <c r="G99" s="6">
        <f>$D$6+$D$8+$D$11+$D$14+$D$18+$D$25+$D$35+$D$40+$D$49+$D$55+6</f>
        <v>45</v>
      </c>
      <c r="H99" s="6">
        <f>$D$6+$D$8+$D$11+$D$14+$D$18+$D$25+$D$35+$D$40+$D$49+$D$55+$D$61+$D$67+6</f>
        <v>58</v>
      </c>
      <c r="I99" s="66">
        <f>$D$6+$D$8+$D$11+$D$14+$D$18+$D$25+$D$35+$D$40+$D$47+$D$49+$D$55+$D$61+$D$67+$D$71+$D$72+6</f>
        <v>79</v>
      </c>
      <c r="J99" s="66">
        <f>$D$6+$D$8+$D$11+$D$14+$D$18+$D$25+$D$35+$D$40+$D$47+$D$49+$D$55+$D$61+$D$67+$D$71+$D$72+$D$77+$D$82+6</f>
        <v>91</v>
      </c>
    </row>
  </sheetData>
  <sheetProtection algorithmName="SHA-512" hashValue="5qSl8pBBLQD1JBvD+aofx8LrmxoATZDvpV8Brxwts67QEMbfh9DPWI6I13DxkLmHdN7pXFRc+RCvBpKdrESBJQ==" saltValue="yktfQENDtEYqnUv66wrdrA==" spinCount="100000" sheet="1" objects="1" scenarios="1" formatColumns="0" formatRows="0"/>
  <protectedRanges>
    <protectedRange sqref="F9 F12" name="Діапазон1_2"/>
    <protectedRange sqref="F15" name="Діапазон1_3"/>
    <protectedRange sqref="F19" name="Діапазон1_4"/>
    <protectedRange sqref="E27:E30" name="Діапазон1_4_1"/>
    <protectedRange sqref="E32:E34" name="Діапазон1_5"/>
    <protectedRange sqref="F35:F36 F40 F47:F48 F54 F60 F66 F69:F70" name="Діапазон1_6"/>
  </protectedRanges>
  <mergeCells count="109">
    <mergeCell ref="K2:K3"/>
    <mergeCell ref="K5:K6"/>
    <mergeCell ref="K7:K24"/>
    <mergeCell ref="K25:K30"/>
    <mergeCell ref="K31:K34"/>
    <mergeCell ref="K35:K36"/>
    <mergeCell ref="K40:K88"/>
    <mergeCell ref="K37:K39"/>
    <mergeCell ref="E69:E70"/>
    <mergeCell ref="F69:F70"/>
    <mergeCell ref="E82:E83"/>
    <mergeCell ref="F82:F83"/>
    <mergeCell ref="E72:E73"/>
    <mergeCell ref="F72:F73"/>
    <mergeCell ref="E55:E59"/>
    <mergeCell ref="F55:F59"/>
    <mergeCell ref="E61:E65"/>
    <mergeCell ref="F61:F65"/>
    <mergeCell ref="E66:E67"/>
    <mergeCell ref="F66:F67"/>
    <mergeCell ref="E27:E30"/>
    <mergeCell ref="F27:F30"/>
    <mergeCell ref="F19:F24"/>
    <mergeCell ref="F7:F8"/>
    <mergeCell ref="A91:E91"/>
    <mergeCell ref="E85:E86"/>
    <mergeCell ref="F85:F86"/>
    <mergeCell ref="A88:E88"/>
    <mergeCell ref="G89:J89"/>
    <mergeCell ref="A85:A87"/>
    <mergeCell ref="B85:B87"/>
    <mergeCell ref="A54:A59"/>
    <mergeCell ref="B54:B59"/>
    <mergeCell ref="A60:A65"/>
    <mergeCell ref="B60:B65"/>
    <mergeCell ref="A66:A68"/>
    <mergeCell ref="B66:B68"/>
    <mergeCell ref="A69:A71"/>
    <mergeCell ref="B69:B71"/>
    <mergeCell ref="A72:A74"/>
    <mergeCell ref="B72:B74"/>
    <mergeCell ref="A75:A76"/>
    <mergeCell ref="B75:B76"/>
    <mergeCell ref="C75:D75"/>
    <mergeCell ref="C80:D80"/>
    <mergeCell ref="C85:D85"/>
    <mergeCell ref="A77:A79"/>
    <mergeCell ref="B77:B79"/>
    <mergeCell ref="A80:A81"/>
    <mergeCell ref="B80:B81"/>
    <mergeCell ref="A82:A84"/>
    <mergeCell ref="B82:B84"/>
    <mergeCell ref="A38:F38"/>
    <mergeCell ref="A39:F39"/>
    <mergeCell ref="A40:A46"/>
    <mergeCell ref="B40:B46"/>
    <mergeCell ref="A47:A53"/>
    <mergeCell ref="B47:B53"/>
    <mergeCell ref="E40:E41"/>
    <mergeCell ref="F40:F41"/>
    <mergeCell ref="E42:E46"/>
    <mergeCell ref="F42:F46"/>
    <mergeCell ref="E49:E53"/>
    <mergeCell ref="F49:F53"/>
    <mergeCell ref="C41:D41"/>
    <mergeCell ref="C48:D48"/>
    <mergeCell ref="A31:A34"/>
    <mergeCell ref="B31:B34"/>
    <mergeCell ref="E32:E34"/>
    <mergeCell ref="F32:F34"/>
    <mergeCell ref="A35:A36"/>
    <mergeCell ref="B35:B36"/>
    <mergeCell ref="A25:A30"/>
    <mergeCell ref="B25:B30"/>
    <mergeCell ref="A37:D37"/>
    <mergeCell ref="A8:A10"/>
    <mergeCell ref="A18:A24"/>
    <mergeCell ref="B18:B24"/>
    <mergeCell ref="E19:E24"/>
    <mergeCell ref="B8:B10"/>
    <mergeCell ref="E9:E10"/>
    <mergeCell ref="F9:F10"/>
    <mergeCell ref="B11:B13"/>
    <mergeCell ref="E12:E13"/>
    <mergeCell ref="F12:F13"/>
    <mergeCell ref="G90:J90"/>
    <mergeCell ref="G92:J92"/>
    <mergeCell ref="G94:J94"/>
    <mergeCell ref="G96:J96"/>
    <mergeCell ref="G98:J98"/>
    <mergeCell ref="A1:F1"/>
    <mergeCell ref="G1:J1"/>
    <mergeCell ref="A14:A16"/>
    <mergeCell ref="B14:B16"/>
    <mergeCell ref="E15:E16"/>
    <mergeCell ref="F15:F16"/>
    <mergeCell ref="A11:A13"/>
    <mergeCell ref="G2:J2"/>
    <mergeCell ref="C69:C70"/>
    <mergeCell ref="A2:A3"/>
    <mergeCell ref="B2:B3"/>
    <mergeCell ref="C2:C3"/>
    <mergeCell ref="D2:D3"/>
    <mergeCell ref="E2:E3"/>
    <mergeCell ref="F2:F3"/>
    <mergeCell ref="A5:A6"/>
    <mergeCell ref="A4:F4"/>
    <mergeCell ref="B5:B6"/>
    <mergeCell ref="E7:E8"/>
  </mergeCells>
  <conditionalFormatting sqref="E7:F8">
    <cfRule type="iconSet" priority="35">
      <iconSet iconSet="3Symbols">
        <cfvo type="percent" val="0"/>
        <cfvo type="percent" val="33"/>
        <cfvo type="percent" val="67"/>
      </iconSet>
    </cfRule>
  </conditionalFormatting>
  <conditionalFormatting sqref="F11">
    <cfRule type="iconSet" priority="34">
      <iconSet iconSet="3Symbols">
        <cfvo type="percent" val="0"/>
        <cfvo type="percent" val="33"/>
        <cfvo type="percent" val="67"/>
      </iconSet>
    </cfRule>
  </conditionalFormatting>
  <conditionalFormatting sqref="E11">
    <cfRule type="iconSet" priority="33">
      <iconSet iconSet="3Symbols">
        <cfvo type="percent" val="0"/>
        <cfvo type="percent" val="33"/>
        <cfvo type="percent" val="67"/>
      </iconSet>
    </cfRule>
  </conditionalFormatting>
  <conditionalFormatting sqref="E14:F14">
    <cfRule type="iconSet" priority="32">
      <iconSet iconSet="3Symbols">
        <cfvo type="percent" val="0"/>
        <cfvo type="percent" val="33"/>
        <cfvo type="percent" val="67"/>
      </iconSet>
    </cfRule>
  </conditionalFormatting>
  <conditionalFormatting sqref="E17:F18">
    <cfRule type="iconSet" priority="31">
      <iconSet iconSet="3Symbols">
        <cfvo type="percent" val="0"/>
        <cfvo type="percent" val="33"/>
        <cfvo type="percent" val="67"/>
      </iconSet>
    </cfRule>
  </conditionalFormatting>
  <conditionalFormatting sqref="E25:F26">
    <cfRule type="iconSet" priority="30">
      <iconSet iconSet="3Symbols">
        <cfvo type="percent" val="0"/>
        <cfvo type="percent" val="33"/>
        <cfvo type="percent" val="67"/>
      </iconSet>
    </cfRule>
  </conditionalFormatting>
  <conditionalFormatting sqref="E35:F35">
    <cfRule type="iconSet" priority="28">
      <iconSet iconSet="3Symbols">
        <cfvo type="percent" val="0"/>
        <cfvo type="percent" val="33"/>
        <cfvo type="percent" val="67"/>
      </iconSet>
    </cfRule>
  </conditionalFormatting>
  <conditionalFormatting sqref="E37">
    <cfRule type="iconSet" priority="27">
      <iconSet iconSet="3Symbols">
        <cfvo type="percent" val="0"/>
        <cfvo type="percent" val="33"/>
        <cfvo type="percent" val="67"/>
      </iconSet>
    </cfRule>
  </conditionalFormatting>
  <conditionalFormatting sqref="E40:F40">
    <cfRule type="iconSet" priority="26">
      <iconSet iconSet="3Symbols">
        <cfvo type="percent" val="0"/>
        <cfvo type="percent" val="33"/>
        <cfvo type="percent" val="67"/>
      </iconSet>
    </cfRule>
  </conditionalFormatting>
  <conditionalFormatting sqref="E47:F47">
    <cfRule type="iconSet" priority="25">
      <iconSet iconSet="3Symbols">
        <cfvo type="percent" val="0"/>
        <cfvo type="percent" val="33"/>
        <cfvo type="percent" val="67"/>
      </iconSet>
    </cfRule>
  </conditionalFormatting>
  <conditionalFormatting sqref="E48:F48">
    <cfRule type="iconSet" priority="24">
      <iconSet iconSet="3Symbols">
        <cfvo type="percent" val="0"/>
        <cfvo type="percent" val="33"/>
        <cfvo type="percent" val="67"/>
      </iconSet>
    </cfRule>
  </conditionalFormatting>
  <conditionalFormatting sqref="E54:F54">
    <cfRule type="iconSet" priority="23">
      <iconSet iconSet="3Symbols">
        <cfvo type="percent" val="0"/>
        <cfvo type="percent" val="33"/>
        <cfvo type="percent" val="67"/>
      </iconSet>
    </cfRule>
  </conditionalFormatting>
  <conditionalFormatting sqref="E60:F60">
    <cfRule type="iconSet" priority="22">
      <iconSet iconSet="3Symbols">
        <cfvo type="percent" val="0"/>
        <cfvo type="percent" val="33"/>
        <cfvo type="percent" val="67"/>
      </iconSet>
    </cfRule>
  </conditionalFormatting>
  <conditionalFormatting sqref="E66:F66">
    <cfRule type="iconSet" priority="21">
      <iconSet iconSet="3Symbols">
        <cfvo type="percent" val="0"/>
        <cfvo type="percent" val="33"/>
        <cfvo type="percent" val="67"/>
      </iconSet>
    </cfRule>
  </conditionalFormatting>
  <conditionalFormatting sqref="E69:F69">
    <cfRule type="iconSet" priority="20">
      <iconSet iconSet="3Symbols">
        <cfvo type="percent" val="0"/>
        <cfvo type="percent" val="33"/>
        <cfvo type="percent" val="67"/>
      </iconSet>
    </cfRule>
  </conditionalFormatting>
  <conditionalFormatting sqref="E72">
    <cfRule type="iconSet" priority="18">
      <iconSet iconSet="3Symbols">
        <cfvo type="percent" val="0"/>
        <cfvo type="percent" val="33"/>
        <cfvo type="percent" val="67"/>
      </iconSet>
    </cfRule>
  </conditionalFormatting>
  <conditionalFormatting sqref="E75:F75">
    <cfRule type="iconSet" priority="16">
      <iconSet iconSet="3Symbols">
        <cfvo type="percent" val="0"/>
        <cfvo type="percent" val="33"/>
        <cfvo type="percent" val="67"/>
      </iconSet>
    </cfRule>
  </conditionalFormatting>
  <conditionalFormatting sqref="E77:E78">
    <cfRule type="iconSet" priority="15">
      <iconSet iconSet="3Symbols">
        <cfvo type="percent" val="0"/>
        <cfvo type="percent" val="33"/>
        <cfvo type="percent" val="67"/>
      </iconSet>
    </cfRule>
  </conditionalFormatting>
  <conditionalFormatting sqref="E82">
    <cfRule type="iconSet" priority="14">
      <iconSet iconSet="3Symbols">
        <cfvo type="percent" val="0"/>
        <cfvo type="percent" val="33"/>
        <cfvo type="percent" val="67"/>
      </iconSet>
    </cfRule>
  </conditionalFormatting>
  <conditionalFormatting sqref="E85:F85">
    <cfRule type="iconSet" priority="12">
      <iconSet iconSet="3Symbols">
        <cfvo type="percent" val="0"/>
        <cfvo type="percent" val="33"/>
        <cfvo type="percent" val="67"/>
      </iconSet>
    </cfRule>
  </conditionalFormatting>
  <conditionalFormatting sqref="E80">
    <cfRule type="iconSet" priority="7">
      <iconSet iconSet="3Symbols">
        <cfvo type="percent" val="0"/>
        <cfvo type="percent" val="33"/>
        <cfvo type="percent" val="67"/>
      </iconSet>
    </cfRule>
  </conditionalFormatting>
  <conditionalFormatting sqref="F80">
    <cfRule type="iconSet" priority="6">
      <iconSet iconSet="3Symbols">
        <cfvo type="percent" val="0"/>
        <cfvo type="percent" val="33"/>
        <cfvo type="percent" val="67"/>
      </iconSet>
    </cfRule>
  </conditionalFormatting>
  <conditionalFormatting sqref="E31:F31">
    <cfRule type="iconSet" priority="36">
      <iconSet iconSet="3Symbols">
        <cfvo type="percent" val="0"/>
        <cfvo type="percent" val="33"/>
        <cfvo type="percent" val="67"/>
      </iconSet>
    </cfRule>
  </conditionalFormatting>
  <conditionalFormatting sqref="F78">
    <cfRule type="iconSet" priority="1">
      <iconSet iconSet="3Symbols">
        <cfvo type="percent" val="0"/>
        <cfvo type="percent" val="33"/>
        <cfvo type="percent" val="67"/>
      </iconSet>
    </cfRule>
  </conditionalFormatting>
  <dataValidations count="1">
    <dataValidation operator="greaterThanOrEqual" allowBlank="1" showInputMessage="1" showErrorMessage="1" sqref="F37 F88"/>
  </dataValidations>
  <pageMargins left="0.39370078740157483" right="0.39370078740157483" top="1.1811023622047245" bottom="0.39370078740157483" header="0.31496062992125984" footer="0.31496062992125984"/>
  <pageSetup paperSize="9" scale="62" fitToHeight="0" orientation="landscape" r:id="rId1"/>
  <headerFooter>
    <oddFooter>&amp;CВерсія 2019.1</oddFooter>
  </headerFooter>
  <rowBreaks count="2" manualBreakCount="2">
    <brk id="38" max="16383" man="1"/>
    <brk id="7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topLeftCell="A28" zoomScale="60" zoomScaleNormal="100" workbookViewId="0">
      <selection activeCell="D39" sqref="D39"/>
    </sheetView>
  </sheetViews>
  <sheetFormatPr defaultColWidth="54.28515625" defaultRowHeight="15.75" x14ac:dyDescent="0.25"/>
  <cols>
    <col min="1" max="1" width="7.140625" style="70" customWidth="1"/>
    <col min="2" max="2" width="69" style="70" customWidth="1"/>
    <col min="3" max="3" width="27.42578125" style="72" customWidth="1"/>
    <col min="4" max="4" width="22.140625" style="72" customWidth="1"/>
    <col min="5" max="16384" width="54.28515625" style="70"/>
  </cols>
  <sheetData>
    <row r="1" spans="1:4" x14ac:dyDescent="0.25">
      <c r="A1" s="217" t="s">
        <v>170</v>
      </c>
      <c r="B1" s="217"/>
      <c r="C1" s="217"/>
      <c r="D1" s="217"/>
    </row>
    <row r="2" spans="1:4" x14ac:dyDescent="0.25">
      <c r="A2" s="218" t="s">
        <v>171</v>
      </c>
      <c r="B2" s="218"/>
      <c r="C2" s="218"/>
      <c r="D2" s="218"/>
    </row>
    <row r="3" spans="1:4" x14ac:dyDescent="0.25">
      <c r="A3" s="219">
        <f>Опитувальник!D3</f>
        <v>0</v>
      </c>
      <c r="B3" s="220"/>
      <c r="C3" s="220"/>
      <c r="D3" s="220"/>
    </row>
    <row r="4" spans="1:4" x14ac:dyDescent="0.25">
      <c r="A4" s="216" t="s">
        <v>172</v>
      </c>
      <c r="B4" s="216"/>
      <c r="C4" s="216"/>
      <c r="D4" s="216"/>
    </row>
    <row r="5" spans="1:4" x14ac:dyDescent="0.25">
      <c r="A5" s="221">
        <f>Опитувальник!D4</f>
        <v>0</v>
      </c>
      <c r="B5" s="222"/>
      <c r="C5" s="222"/>
      <c r="D5" s="222"/>
    </row>
    <row r="6" spans="1:4" x14ac:dyDescent="0.25">
      <c r="A6" s="216" t="s">
        <v>173</v>
      </c>
      <c r="B6" s="216"/>
      <c r="C6" s="216"/>
      <c r="D6" s="216"/>
    </row>
    <row r="7" spans="1:4" x14ac:dyDescent="0.25">
      <c r="A7" s="228" t="s">
        <v>174</v>
      </c>
      <c r="B7" s="228"/>
      <c r="C7" s="228"/>
      <c r="D7" s="228"/>
    </row>
    <row r="8" spans="1:4" x14ac:dyDescent="0.25">
      <c r="A8" s="230">
        <f>Опитувальник!D5</f>
        <v>0</v>
      </c>
      <c r="B8" s="231"/>
      <c r="C8" s="231"/>
      <c r="D8" s="231"/>
    </row>
    <row r="9" spans="1:4" x14ac:dyDescent="0.25">
      <c r="A9" s="216" t="s">
        <v>165</v>
      </c>
      <c r="B9" s="216"/>
      <c r="C9" s="216"/>
      <c r="D9" s="216"/>
    </row>
    <row r="10" spans="1:4" x14ac:dyDescent="0.25">
      <c r="A10" s="229"/>
      <c r="B10" s="229"/>
      <c r="C10" s="229"/>
      <c r="D10" s="229"/>
    </row>
    <row r="11" spans="1:4" x14ac:dyDescent="0.25">
      <c r="A11" s="71"/>
    </row>
    <row r="12" spans="1:4" s="73" customFormat="1" ht="94.5" customHeight="1" x14ac:dyDescent="0.25">
      <c r="A12" s="20" t="s">
        <v>0</v>
      </c>
      <c r="B12" s="20" t="s">
        <v>1</v>
      </c>
      <c r="C12" s="20" t="s">
        <v>175</v>
      </c>
      <c r="D12" s="20" t="s">
        <v>113</v>
      </c>
    </row>
    <row r="13" spans="1:4" x14ac:dyDescent="0.25">
      <c r="A13" s="74" t="s">
        <v>176</v>
      </c>
      <c r="B13" s="74" t="s">
        <v>177</v>
      </c>
      <c r="C13" s="75"/>
      <c r="D13" s="75"/>
    </row>
    <row r="14" spans="1:4" ht="31.5" x14ac:dyDescent="0.25">
      <c r="A14" s="76" t="s">
        <v>59</v>
      </c>
      <c r="B14" s="76" t="s">
        <v>178</v>
      </c>
      <c r="C14" s="77">
        <f>'Зведена таблиця'!E6</f>
        <v>0</v>
      </c>
      <c r="D14" s="77">
        <f>'Зведена таблиця'!F6</f>
        <v>0</v>
      </c>
    </row>
    <row r="15" spans="1:4" x14ac:dyDescent="0.25">
      <c r="A15" s="76" t="s">
        <v>60</v>
      </c>
      <c r="B15" s="76" t="s">
        <v>85</v>
      </c>
      <c r="C15" s="77"/>
      <c r="D15" s="77"/>
    </row>
    <row r="16" spans="1:4" x14ac:dyDescent="0.25">
      <c r="A16" s="76" t="s">
        <v>61</v>
      </c>
      <c r="B16" s="76" t="s">
        <v>179</v>
      </c>
      <c r="C16" s="64">
        <f>'Зведена таблиця'!E9</f>
        <v>0</v>
      </c>
      <c r="D16" s="64">
        <f>'Зведена таблиця'!F9</f>
        <v>0</v>
      </c>
    </row>
    <row r="17" spans="1:4" ht="31.5" x14ac:dyDescent="0.25">
      <c r="A17" s="76" t="s">
        <v>62</v>
      </c>
      <c r="B17" s="76" t="s">
        <v>180</v>
      </c>
      <c r="C17" s="64">
        <f>'Зведена таблиця'!E12</f>
        <v>0</v>
      </c>
      <c r="D17" s="64">
        <f>'Зведена таблиця'!F12</f>
        <v>0</v>
      </c>
    </row>
    <row r="18" spans="1:4" ht="31.5" x14ac:dyDescent="0.25">
      <c r="A18" s="76" t="s">
        <v>63</v>
      </c>
      <c r="B18" s="76" t="s">
        <v>181</v>
      </c>
      <c r="C18" s="77">
        <f>'Зведена таблиця'!E15</f>
        <v>0</v>
      </c>
      <c r="D18" s="77">
        <f>'Зведена таблиця'!F15</f>
        <v>0</v>
      </c>
    </row>
    <row r="19" spans="1:4" x14ac:dyDescent="0.25">
      <c r="A19" s="76" t="s">
        <v>64</v>
      </c>
      <c r="B19" s="76" t="s">
        <v>87</v>
      </c>
      <c r="C19" s="77"/>
      <c r="D19" s="77"/>
    </row>
    <row r="20" spans="1:4" ht="31.5" x14ac:dyDescent="0.25">
      <c r="A20" s="76" t="s">
        <v>65</v>
      </c>
      <c r="B20" s="76" t="s">
        <v>88</v>
      </c>
      <c r="C20" s="64">
        <f>'Зведена таблиця'!E19</f>
        <v>0</v>
      </c>
      <c r="D20" s="64">
        <f>'Зведена таблиця'!F19</f>
        <v>0</v>
      </c>
    </row>
    <row r="21" spans="1:4" ht="78.75" x14ac:dyDescent="0.25">
      <c r="A21" s="76" t="s">
        <v>66</v>
      </c>
      <c r="B21" s="76" t="s">
        <v>182</v>
      </c>
      <c r="C21" s="77">
        <f>'Зведена таблиця'!E27</f>
        <v>0</v>
      </c>
      <c r="D21" s="77">
        <f>'Зведена таблиця'!F27</f>
        <v>0</v>
      </c>
    </row>
    <row r="22" spans="1:4" x14ac:dyDescent="0.25">
      <c r="A22" s="76" t="s">
        <v>68</v>
      </c>
      <c r="B22" s="76" t="s">
        <v>183</v>
      </c>
      <c r="C22" s="77">
        <f>'Зведена таблиця'!E32</f>
        <v>0</v>
      </c>
      <c r="D22" s="77">
        <f>'Зведена таблиця'!F32</f>
        <v>0</v>
      </c>
    </row>
    <row r="23" spans="1:4" ht="31.5" x14ac:dyDescent="0.25">
      <c r="A23" s="76" t="s">
        <v>69</v>
      </c>
      <c r="B23" s="76" t="s">
        <v>121</v>
      </c>
      <c r="C23" s="77">
        <f>'Зведена таблиця'!E36</f>
        <v>0</v>
      </c>
      <c r="D23" s="77">
        <f>'Зведена таблиця'!F36</f>
        <v>5</v>
      </c>
    </row>
    <row r="24" spans="1:4" x14ac:dyDescent="0.25">
      <c r="A24" s="74"/>
      <c r="B24" s="74" t="s">
        <v>184</v>
      </c>
      <c r="C24" s="75"/>
      <c r="D24" s="75">
        <f>'Зведена таблиця'!F37</f>
        <v>5</v>
      </c>
    </row>
    <row r="25" spans="1:4" x14ac:dyDescent="0.25">
      <c r="A25" s="74" t="s">
        <v>185</v>
      </c>
      <c r="B25" s="74" t="s">
        <v>56</v>
      </c>
      <c r="C25" s="75"/>
      <c r="D25" s="75"/>
    </row>
    <row r="26" spans="1:4" ht="47.25" x14ac:dyDescent="0.25">
      <c r="A26" s="76" t="s">
        <v>8</v>
      </c>
      <c r="B26" s="76" t="s">
        <v>206</v>
      </c>
      <c r="C26" s="64">
        <f>'Зведена таблиця'!E42</f>
        <v>0</v>
      </c>
      <c r="D26" s="64">
        <f>'Зведена таблиця'!F42</f>
        <v>0</v>
      </c>
    </row>
    <row r="27" spans="1:4" ht="47.25" x14ac:dyDescent="0.25">
      <c r="A27" s="76" t="s">
        <v>9</v>
      </c>
      <c r="B27" s="76" t="s">
        <v>207</v>
      </c>
      <c r="C27" s="64">
        <f>'Зведена таблиця'!E49</f>
        <v>0</v>
      </c>
      <c r="D27" s="64">
        <f>'Зведена таблиця'!F49</f>
        <v>0</v>
      </c>
    </row>
    <row r="28" spans="1:4" ht="63" x14ac:dyDescent="0.25">
      <c r="A28" s="76" t="s">
        <v>58</v>
      </c>
      <c r="B28" s="76" t="s">
        <v>208</v>
      </c>
      <c r="C28" s="64">
        <f>'Зведена таблиця'!E55</f>
        <v>0</v>
      </c>
      <c r="D28" s="64">
        <f>'Зведена таблиця'!F55</f>
        <v>0</v>
      </c>
    </row>
    <row r="29" spans="1:4" ht="47.25" x14ac:dyDescent="0.25">
      <c r="A29" s="76" t="s">
        <v>67</v>
      </c>
      <c r="B29" s="76" t="s">
        <v>209</v>
      </c>
      <c r="C29" s="64">
        <f>'Зведена таблиця'!E61</f>
        <v>0</v>
      </c>
      <c r="D29" s="64">
        <f>'Зведена таблиця'!F61</f>
        <v>0</v>
      </c>
    </row>
    <row r="30" spans="1:4" ht="63" x14ac:dyDescent="0.25">
      <c r="A30" s="76" t="s">
        <v>57</v>
      </c>
      <c r="B30" s="76" t="s">
        <v>210</v>
      </c>
      <c r="C30" s="64">
        <f>'Зведена таблиця'!E68</f>
        <v>0</v>
      </c>
      <c r="D30" s="77">
        <f>'Зведена таблиця'!F68</f>
        <v>0</v>
      </c>
    </row>
    <row r="31" spans="1:4" ht="94.5" x14ac:dyDescent="0.25">
      <c r="A31" s="76" t="s">
        <v>13</v>
      </c>
      <c r="B31" s="76" t="s">
        <v>211</v>
      </c>
      <c r="C31" s="64">
        <f>'Зведена таблиця'!E71</f>
        <v>0</v>
      </c>
      <c r="D31" s="64">
        <f>'Зведена таблиця'!F71</f>
        <v>0</v>
      </c>
    </row>
    <row r="32" spans="1:4" ht="217.5" customHeight="1" x14ac:dyDescent="0.25">
      <c r="A32" s="76" t="s">
        <v>76</v>
      </c>
      <c r="B32" s="76" t="s">
        <v>212</v>
      </c>
      <c r="C32" s="64">
        <f>'Зведена таблиця'!E74+'Зведена таблиця'!E76</f>
        <v>0</v>
      </c>
      <c r="D32" s="77">
        <f>'Зведена таблиця'!F72</f>
        <v>0</v>
      </c>
    </row>
    <row r="33" spans="1:4" ht="147.75" customHeight="1" x14ac:dyDescent="0.25">
      <c r="A33" s="76" t="s">
        <v>70</v>
      </c>
      <c r="B33" s="76" t="s">
        <v>213</v>
      </c>
      <c r="C33" s="64">
        <f>'Зведена таблиця'!E79+'Зведена таблиця'!E81</f>
        <v>0</v>
      </c>
      <c r="D33" s="77">
        <f>'Зведена таблиця'!F77</f>
        <v>0</v>
      </c>
    </row>
    <row r="34" spans="1:4" ht="131.25" customHeight="1" x14ac:dyDescent="0.25">
      <c r="A34" s="76" t="s">
        <v>71</v>
      </c>
      <c r="B34" s="76" t="s">
        <v>214</v>
      </c>
      <c r="C34" s="77">
        <f>'Зведена таблиця'!E84+'Зведена таблиця'!E87</f>
        <v>0</v>
      </c>
      <c r="D34" s="78">
        <f>'Зведена таблиця'!F82</f>
        <v>0</v>
      </c>
    </row>
    <row r="35" spans="1:4" ht="29.25" customHeight="1" x14ac:dyDescent="0.25">
      <c r="A35" s="223" t="s">
        <v>186</v>
      </c>
      <c r="B35" s="224"/>
      <c r="C35" s="75"/>
      <c r="D35" s="88">
        <f>'Зведена таблиця'!F88</f>
        <v>0</v>
      </c>
    </row>
    <row r="36" spans="1:4" s="79" customFormat="1" ht="32.25" customHeight="1" x14ac:dyDescent="0.35">
      <c r="A36" s="225" t="s">
        <v>187</v>
      </c>
      <c r="B36" s="226"/>
      <c r="C36" s="227"/>
      <c r="D36" s="87">
        <f>'Зведена таблиця'!F91</f>
        <v>5</v>
      </c>
    </row>
    <row r="37" spans="1:4" x14ac:dyDescent="0.25">
      <c r="A37" s="71"/>
    </row>
  </sheetData>
  <sheetProtection algorithmName="SHA-512" hashValue="xaB3M073ysKaQBs+xD2pZQIdVTpFvuaEBdYSstvTjBucPNJZgj8nvhJBiH/FsgY2gRJ852nBXkePkfR8WpL/lA==" saltValue="r8oY9smXCV6AgOfco9OX2Q==" spinCount="100000" sheet="1" objects="1" scenarios="1" formatColumns="0" formatRows="0"/>
  <mergeCells count="12">
    <mergeCell ref="A35:B35"/>
    <mergeCell ref="A36:C36"/>
    <mergeCell ref="A7:D7"/>
    <mergeCell ref="A9:D9"/>
    <mergeCell ref="A10:D10"/>
    <mergeCell ref="A8:D8"/>
    <mergeCell ref="A6:D6"/>
    <mergeCell ref="A1:D1"/>
    <mergeCell ref="A2:D2"/>
    <mergeCell ref="A3:D3"/>
    <mergeCell ref="A4:D4"/>
    <mergeCell ref="A5:D5"/>
  </mergeCells>
  <pageMargins left="1.1023622047244095" right="0.31496062992125984" top="0.55118110236220474" bottom="0.55118110236220474" header="0.31496062992125984" footer="0.31496062992125984"/>
  <pageSetup paperSize="9" scale="70" orientation="portrait" r:id="rId1"/>
  <headerFooter>
    <oddFooter>&amp;CВерсія 2019.1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Опитувальник</vt:lpstr>
      <vt:lpstr>Зведена таблиця</vt:lpstr>
      <vt:lpstr>Лист самоаналізу</vt:lpstr>
      <vt:lpstr>'Зведена таблиця'!Область_друку</vt:lpstr>
      <vt:lpstr>Опитувальник!Область_друку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Kolos_T</dc:creator>
  <cp:lastModifiedBy>Zhurova_OM</cp:lastModifiedBy>
  <cp:lastPrinted>2019-03-20T23:49:56Z</cp:lastPrinted>
  <dcterms:created xsi:type="dcterms:W3CDTF">2018-12-21T13:11:07Z</dcterms:created>
  <dcterms:modified xsi:type="dcterms:W3CDTF">2019-03-29T07:52:13Z</dcterms:modified>
</cp:coreProperties>
</file>